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10920" tabRatio="893" firstSheet="2" activeTab="2"/>
  </bookViews>
  <sheets>
    <sheet name="PL1 BC ĐH ĐẢNG BỘ" sheetId="1" state="hidden" r:id="rId1"/>
    <sheet name="PL 1" sheetId="2" state="hidden" r:id="rId2"/>
    <sheet name="PL 1 12T" sheetId="3" r:id="rId3"/>
    <sheet name="Điều trị 6T" sheetId="4" state="hidden" r:id="rId4"/>
    <sheet name="BC TH 12T (PL2)" sheetId="5" r:id="rId5"/>
    <sheet name="Dieu tri " sheetId="6" r:id="rId6"/>
    <sheet name="KCB BHYT " sheetId="7" r:id="rId7"/>
    <sheet name="sotret" sheetId="8" state="hidden" r:id="rId8"/>
    <sheet name="tamthan" sheetId="9" r:id="rId9"/>
    <sheet name="phong" sheetId="10" state="hidden" r:id="rId10"/>
    <sheet name="mat" sheetId="11" state="hidden" r:id="rId11"/>
    <sheet name="lao" sheetId="12" r:id="rId12"/>
    <sheet name="ARI" sheetId="13" r:id="rId13"/>
    <sheet name="VSATTP" sheetId="14" r:id="rId14"/>
    <sheet name="PC HIV" sheetId="15" r:id="rId15"/>
    <sheet name="PHCN" sheetId="16" r:id="rId16"/>
    <sheet name="TCMR" sheetId="17" r:id="rId17"/>
    <sheet name="VS moi truong " sheetId="18" r:id="rId18"/>
    <sheet name="y hoc lao dong " sheetId="19" state="hidden" r:id="rId19"/>
    <sheet name="nha hoc duong " sheetId="20" state="hidden" r:id="rId20"/>
    <sheet name="bỏ pc buou co" sheetId="21" state="hidden" r:id="rId21"/>
    <sheet name="BT.nhiem " sheetId="22" state="hidden" r:id="rId22"/>
    <sheet name="bo matuy" sheetId="23" state="hidden" r:id="rId23"/>
    <sheet name="BTN" sheetId="24" r:id="rId24"/>
    <sheet name="BVSK ba me " sheetId="25" r:id="rId25"/>
    <sheet name="BVSK tre em " sheetId="26" r:id="rId26"/>
    <sheet name="KQ KHHGĐ" sheetId="27" state="hidden" r:id="rId27"/>
    <sheet name="mac chet tai bien sk " sheetId="28" r:id="rId28"/>
    <sheet name="chong suy DD" sheetId="29" state="hidden" r:id="rId29"/>
    <sheet name="TV me" sheetId="30" state="hidden" r:id="rId30"/>
    <sheet name="TV me " sheetId="31" state="hidden" r:id="rId31"/>
    <sheet name="Sheet1" sheetId="32" state="hidden" r:id="rId32"/>
    <sheet name="Thoi gian BC cac DV" sheetId="33" state="hidden" r:id="rId33"/>
  </sheets>
  <externalReferences>
    <externalReference r:id="rId36"/>
    <externalReference r:id="rId37"/>
    <externalReference r:id="rId38"/>
  </externalReferences>
  <definedNames>
    <definedName name="_xlnm.Print_Titles" localSheetId="4">'BC TH 12T (PL2)'!$27:$27</definedName>
    <definedName name="_xlnm.Print_Titles" localSheetId="5">'Dieu tri '!$2:$3</definedName>
    <definedName name="_xlnm.Print_Titles" localSheetId="3">'Điều trị 6T'!$4:$4</definedName>
    <definedName name="_xlnm.Print_Titles" localSheetId="1">'PL 1'!$6:$8</definedName>
    <definedName name="_xlnm.Print_Titles" localSheetId="2">'PL 1 12T'!$3:$5</definedName>
  </definedNames>
  <calcPr fullCalcOnLoad="1"/>
</workbook>
</file>

<file path=xl/sharedStrings.xml><?xml version="1.0" encoding="utf-8"?>
<sst xmlns="http://schemas.openxmlformats.org/spreadsheetml/2006/main" count="1956" uniqueCount="937">
  <si>
    <t>%</t>
  </si>
  <si>
    <t>Na Hang</t>
  </si>
  <si>
    <t>Céng:</t>
  </si>
  <si>
    <t>Sè TT</t>
  </si>
  <si>
    <t>Sè ng­êi ®ang cai giai ®o¹n I</t>
  </si>
  <si>
    <t>Sè ng­êi ®ang cai giai ®o¹n II</t>
  </si>
  <si>
    <t>Sè ng­êi ®ang cai giai ®o¹n III</t>
  </si>
  <si>
    <t>Tæng sè ng­êi  nghiÖn</t>
  </si>
  <si>
    <t xml:space="preserve">Sè t¸i nghiÖn trong  th¸ng  </t>
  </si>
  <si>
    <t xml:space="preserve">Sè t¸i nghiÖn céng dån </t>
  </si>
  <si>
    <t xml:space="preserve">Sè hoµn thµnh cai trong  th¸ng </t>
  </si>
  <si>
    <t>Sè hoµn thµnh cai céng dån</t>
  </si>
  <si>
    <t xml:space="preserve">Yên Sơn </t>
  </si>
  <si>
    <t xml:space="preserve">Cộng </t>
  </si>
  <si>
    <t>TT</t>
  </si>
  <si>
    <t xml:space="preserve">Sè xÐt nghiÖm trong 6 th¸ng  </t>
  </si>
  <si>
    <t>STT</t>
  </si>
  <si>
    <t>§¬n vÞ</t>
  </si>
  <si>
    <t xml:space="preserve">TËp huÊn chuyªn m«n </t>
  </si>
  <si>
    <t>§µo t¹o t¹i huyÖn</t>
  </si>
  <si>
    <t>§µo t¹o c¸n bé y tÕ th«n b¶n</t>
  </si>
  <si>
    <t xml:space="preserve">T.huÊn cho ng­êi kinh doanh </t>
  </si>
  <si>
    <t>§¹t %</t>
  </si>
  <si>
    <t>Tx Tuyªn Quang</t>
  </si>
  <si>
    <t>H. S¬n D­¬ng</t>
  </si>
  <si>
    <t>H. Yªn S¬n</t>
  </si>
  <si>
    <t>H. Hµm Yªn</t>
  </si>
  <si>
    <t>H. Chiªm Ho¸</t>
  </si>
  <si>
    <t>H. Na Hang</t>
  </si>
  <si>
    <t xml:space="preserve">TuyÕn tØnh </t>
  </si>
  <si>
    <t>CÊp giÊy chøng nhËn ®ñ ®iÒu kiÖn  VSATTP</t>
  </si>
  <si>
    <t>100/2</t>
  </si>
  <si>
    <t>Sơn Dương</t>
  </si>
  <si>
    <t xml:space="preserve">BVĐK tỉnh </t>
  </si>
  <si>
    <t>Chiêm hóa</t>
  </si>
  <si>
    <t>Hàm Yên</t>
  </si>
  <si>
    <t>Khám phát hiện ĐT3 tuổi già</t>
  </si>
  <si>
    <t xml:space="preserve">Mổ đục thủy tinh thể người già </t>
  </si>
  <si>
    <t xml:space="preserve">Huyện, thị </t>
  </si>
  <si>
    <t xml:space="preserve">TP Tuyên Quang </t>
  </si>
  <si>
    <t>BIỂU TỔNG HỢP CÔNG TÁC CAI NGHIỆN MA TÚY 2011</t>
  </si>
  <si>
    <t>K.ho¹ch (TrÎ)</t>
  </si>
  <si>
    <t>T.hiÖn 12 th¸ng</t>
  </si>
  <si>
    <t>TP Tuyªn Quang</t>
  </si>
  <si>
    <t xml:space="preserve">T¹i tØnh </t>
  </si>
  <si>
    <t xml:space="preserve">Dù ¸n TCMR ( tiÕp ) </t>
  </si>
  <si>
    <t xml:space="preserve">Tiªm v¾c xin DPT bæ sung cho trÎ 18 th¸ng tuæi </t>
  </si>
  <si>
    <t xml:space="preserve">Sè l­îng tñ l¹nh ho¹t ®éng </t>
  </si>
  <si>
    <t xml:space="preserve">Sè l­îng tñ ®¸ ho¹t ®éng </t>
  </si>
  <si>
    <t xml:space="preserve">Đề nghị sửa chữa ( 50 EG ) </t>
  </si>
  <si>
    <t xml:space="preserve">Tæng sè </t>
  </si>
  <si>
    <t xml:space="preserve">Háng </t>
  </si>
  <si>
    <t>KÕ ho¹ch</t>
  </si>
  <si>
    <t>Đơn vị</t>
  </si>
  <si>
    <t>Đạt %</t>
  </si>
  <si>
    <t>H. Sơn Dương</t>
  </si>
  <si>
    <t>H. Yên Sơn</t>
  </si>
  <si>
    <t>H. Hàm Yên</t>
  </si>
  <si>
    <t>Cộng:</t>
  </si>
  <si>
    <t>Cung øng muèi Iod</t>
  </si>
  <si>
    <t>XÐt nghiÖm §Þnh tÝnh tiÕp nhËn muèi Iod</t>
  </si>
  <si>
    <t xml:space="preserve">Gi¸m s¸t th­êng quy </t>
  </si>
  <si>
    <t>Gi¸o dôc truyÒn th«ng</t>
  </si>
  <si>
    <t>§iÒu trÞ b­íu cæ ®¬n thuÇn</t>
  </si>
  <si>
    <t>T¹i TØnh</t>
  </si>
  <si>
    <t>TS</t>
  </si>
  <si>
    <t xml:space="preserve">TS </t>
  </si>
  <si>
    <t>%o</t>
  </si>
  <si>
    <t xml:space="preserve">XÐt nghiÖm ®Þnh tÝnh 
muèi I èt t¹i x· </t>
  </si>
  <si>
    <t xml:space="preserve">XÐt nghiÖm ®Þnh l­îng 
muèi I èt </t>
  </si>
  <si>
    <t>30/1</t>
  </si>
  <si>
    <t>70/1</t>
  </si>
  <si>
    <t>68/1</t>
  </si>
  <si>
    <t>40/1</t>
  </si>
  <si>
    <t>62/1</t>
  </si>
  <si>
    <t>38/1</t>
  </si>
  <si>
    <t>408/8</t>
  </si>
  <si>
    <t>230/1</t>
  </si>
  <si>
    <t>538/10</t>
  </si>
  <si>
    <t>600/12</t>
  </si>
  <si>
    <t>200/4</t>
  </si>
  <si>
    <t>150/3</t>
  </si>
  <si>
    <t>1000/20</t>
  </si>
  <si>
    <t>1164/4</t>
  </si>
  <si>
    <t>453/3</t>
  </si>
  <si>
    <t>306/5</t>
  </si>
  <si>
    <t>70/3</t>
  </si>
  <si>
    <t>378/7</t>
  </si>
  <si>
    <t>2668/27</t>
  </si>
  <si>
    <t xml:space="preserve">DỰ ÁN ĐẢM BẢO CHẤT LƯỢNG VỆ SINH AN TOÀN THỰC PHẨM </t>
  </si>
  <si>
    <t xml:space="preserve">Số bà mẹ/ trẻ SS được chăm sóc sau sinh 42 ngày </t>
  </si>
  <si>
    <t xml:space="preserve">TS PN đẻ được 
tiêm phòng 
UV đủ liều </t>
  </si>
  <si>
    <t>Huyện Na Hang</t>
  </si>
  <si>
    <t xml:space="preserve">Huyện Chiêm Hóa </t>
  </si>
  <si>
    <t xml:space="preserve">Huyện Hàm Yên </t>
  </si>
  <si>
    <t>Huyện Yên Sơn</t>
  </si>
  <si>
    <t>Huyện Sơn Dương</t>
  </si>
  <si>
    <t xml:space="preserve">HOẠT ĐỘNG PHÒNG CHỐNG SUY DINH DƯỠNG </t>
  </si>
  <si>
    <t xml:space="preserve">Huyện Na Hang </t>
  </si>
  <si>
    <t>Huyện Hàm Yên</t>
  </si>
  <si>
    <t xml:space="preserve">Huyện Yên Sơn </t>
  </si>
  <si>
    <t>Huyện Chiêm Hóa</t>
  </si>
  <si>
    <t xml:space="preserve">Tổng cộng </t>
  </si>
  <si>
    <t>TP Tuyên Quang</t>
  </si>
  <si>
    <t>Tại tỉnh</t>
  </si>
  <si>
    <t xml:space="preserve">H. Hàm Yên </t>
  </si>
  <si>
    <t>H. Chiêm Hóa</t>
  </si>
  <si>
    <t xml:space="preserve">H. Lâm Bình </t>
  </si>
  <si>
    <t xml:space="preserve">Chỉ tiêu đv </t>
  </si>
  <si>
    <t xml:space="preserve">Toàn tỉnh </t>
  </si>
  <si>
    <t xml:space="preserve">BV
Lao </t>
  </si>
  <si>
    <t>BV Y 
duoc</t>
  </si>
  <si>
    <t>BV
SK</t>
  </si>
  <si>
    <t>BV 
ATK</t>
  </si>
  <si>
    <t xml:space="preserve">BV 
Kim Xuyên </t>
  </si>
  <si>
    <t xml:space="preserve">BV 
Yên Hoa </t>
  </si>
  <si>
    <t xml:space="preserve">Tổng số giường bệnh </t>
  </si>
  <si>
    <t xml:space="preserve">TS giường tuyến tỉnh </t>
  </si>
  <si>
    <t xml:space="preserve">TS giường BVĐKKV huyện </t>
  </si>
  <si>
    <t xml:space="preserve">TS giường TYT, phường </t>
  </si>
  <si>
    <t>Tổng số lần khám bệnh</t>
  </si>
  <si>
    <t xml:space="preserve"> Bệnh viện tuyến  tỉnh</t>
  </si>
  <si>
    <t xml:space="preserve"> Trạm y tế xã, phường </t>
  </si>
  <si>
    <t>TS ngày điều trị nội trú</t>
  </si>
  <si>
    <t xml:space="preserve">TS BN điều trị ngoại trú </t>
  </si>
  <si>
    <t xml:space="preserve">Trạm y tế xã, phường </t>
  </si>
  <si>
    <t xml:space="preserve"> Tổng số lần xét nghiệm</t>
  </si>
  <si>
    <t xml:space="preserve"> Tổng số lần chụp điện </t>
  </si>
  <si>
    <t>Tổng số lần siêu âm</t>
  </si>
  <si>
    <t>Tổng số lần điện tim</t>
  </si>
  <si>
    <t>Tổng số lần nội soi</t>
  </si>
  <si>
    <t>Tổng số lần chụp cắt lớp</t>
  </si>
  <si>
    <t xml:space="preserve">Tổng số ca phẫu thuật </t>
  </si>
  <si>
    <t xml:space="preserve">Tổng số ca tiểu phẫu  </t>
  </si>
  <si>
    <t xml:space="preserve"> BVĐK khu vực </t>
  </si>
  <si>
    <t xml:space="preserve"> Bệnh viện tuyến tỉnh</t>
  </si>
  <si>
    <t xml:space="preserve"> Na
 Hang </t>
  </si>
  <si>
    <t>Chiêm 
Hoá</t>
  </si>
  <si>
    <t xml:space="preserve"> Hàm
Yên </t>
  </si>
  <si>
    <t>Yên
 Sơn</t>
  </si>
  <si>
    <t xml:space="preserve"> Sơn
 Dương </t>
  </si>
  <si>
    <t>TS BN chuyển tuyến</t>
  </si>
  <si>
    <t xml:space="preserve"> TS BN chết tại BV</t>
  </si>
  <si>
    <t>TS BN điều trị nội trú</t>
  </si>
  <si>
    <t xml:space="preserve">Lâm
Bình </t>
  </si>
  <si>
    <t>Ngày điều trị TB</t>
  </si>
  <si>
    <t>Trại giam QT</t>
  </si>
  <si>
    <t xml:space="preserve">Huyện Lâm Bình </t>
  </si>
  <si>
    <t xml:space="preserve">Huyện Sơn Dương </t>
  </si>
  <si>
    <t>Huyện, Thị</t>
  </si>
  <si>
    <t>6 THÁNG NĂM 2012</t>
  </si>
  <si>
    <t>T.hiÖn 6 th¸ng 2012</t>
  </si>
  <si>
    <t>KH (líp/häc viªn)</t>
  </si>
  <si>
    <t>KH       (líp/häc viªn)</t>
  </si>
  <si>
    <t>KH       (C¬ së)</t>
  </si>
  <si>
    <t xml:space="preserve">H. Sơn Dương </t>
  </si>
  <si>
    <t xml:space="preserve">H. Yên Sơn </t>
  </si>
  <si>
    <t xml:space="preserve">H. Chiêm Hóa </t>
  </si>
  <si>
    <t>TTYTDP tỉnh</t>
  </si>
  <si>
    <t xml:space="preserve">Số cơ sở được kiểm tra </t>
  </si>
  <si>
    <t xml:space="preserve">Số người được khám sức khỏe </t>
  </si>
  <si>
    <t>H. Lâm Bình</t>
  </si>
  <si>
    <t>K H (tÊn)</t>
  </si>
  <si>
    <t>KH (mÉu)</t>
  </si>
  <si>
    <t>KH        (mÉu)</t>
  </si>
  <si>
    <t>KH  (mÉu)</t>
  </si>
  <si>
    <t>KH  (X· )</t>
  </si>
  <si>
    <t>KH (BN)</t>
  </si>
  <si>
    <t>Địa phương</t>
  </si>
  <si>
    <t>Tả</t>
  </si>
  <si>
    <t>Thương hàn</t>
  </si>
  <si>
    <t>Lỵ trực trùng</t>
  </si>
  <si>
    <t>Lỵ A míp</t>
  </si>
  <si>
    <t>Tiêu chảy</t>
  </si>
  <si>
    <t>Viêm não Virut</t>
  </si>
  <si>
    <t>Sốt rét</t>
  </si>
  <si>
    <t>Viêm gan vi rút</t>
  </si>
  <si>
    <t xml:space="preserve"> Tử vong Dại</t>
  </si>
  <si>
    <t>Viêm màng não do mô cầu</t>
  </si>
  <si>
    <t>Thủy đậu</t>
  </si>
  <si>
    <t>Bạch hầu</t>
  </si>
  <si>
    <t>Ho gà</t>
  </si>
  <si>
    <t>M</t>
  </si>
  <si>
    <t>C</t>
  </si>
  <si>
    <t>Lâm Bình</t>
  </si>
  <si>
    <t>Uốn ván sơ sinh</t>
  </si>
  <si>
    <t>Uốn ván không phải sơ sinh</t>
  </si>
  <si>
    <t>LMC nghi Bại liệt</t>
  </si>
  <si>
    <t>Sởi</t>
  </si>
  <si>
    <t>Quai Bị</t>
  </si>
  <si>
    <t>Cúm</t>
  </si>
  <si>
    <t>Cúm A(H5N1)</t>
  </si>
  <si>
    <t>Bệnh do vi rút Adeno</t>
  </si>
  <si>
    <t>Dịch hạch</t>
  </si>
  <si>
    <t>Than</t>
  </si>
  <si>
    <t>Xoắn khuẩn vàng da</t>
  </si>
  <si>
    <t>Tay-Chân Miệng</t>
  </si>
  <si>
    <t>Bệnh do liên cầu lợn ở người</t>
  </si>
  <si>
    <t>Thành Phố TQ</t>
  </si>
  <si>
    <t xml:space="preserve">Bệnh nhân hoàn thành điều trị </t>
  </si>
  <si>
    <t>Tổng số lượt khám ARI</t>
  </si>
  <si>
    <t>TPTQ</t>
  </si>
  <si>
    <t xml:space="preserve"> Bệnh viện đa khoa huyện</t>
  </si>
  <si>
    <t xml:space="preserve">TYT xã phường </t>
  </si>
  <si>
    <t>TS vi phạm</t>
  </si>
  <si>
    <t xml:space="preserve">BV
Đa Khoa  </t>
  </si>
  <si>
    <t xml:space="preserve">Hương 
Sen </t>
  </si>
  <si>
    <t>CX SD giường bệnh : (%)</t>
  </si>
  <si>
    <t>TH 
tháng 12</t>
  </si>
  <si>
    <t>TH 12 
Tháng</t>
  </si>
  <si>
    <t>Huyện Chiêm Hoá</t>
  </si>
  <si>
    <t>Huyện Lâm Bình</t>
  </si>
  <si>
    <t>CHƯƠNG TRÌNH PHÒNG CHỐNG BƯỚU CỔ NĂM 2012</t>
  </si>
  <si>
    <t xml:space="preserve">H. HÀm Yên </t>
  </si>
  <si>
    <t>Tại Tỉnh</t>
  </si>
  <si>
    <t xml:space="preserve">TS lần chụp cộng hưởng từ </t>
  </si>
  <si>
    <t>Lam có KST</t>
  </si>
  <si>
    <t xml:space="preserve">Điều trị khác </t>
  </si>
  <si>
    <t>Tổng số</t>
  </si>
  <si>
    <t>Số liều cấp để tự điều trị</t>
  </si>
  <si>
    <t>Cộng</t>
  </si>
  <si>
    <t xml:space="preserve">Huyện Thị </t>
  </si>
  <si>
    <t xml:space="preserve">Xét nghiệm </t>
  </si>
  <si>
    <t xml:space="preserve">Số lượt kiểm tra </t>
  </si>
  <si>
    <t>Tiêm phòng uốn ván cho PNCT</t>
  </si>
  <si>
    <t>Tiêm viêm gan B sơ sinh &lt; 24h</t>
  </si>
  <si>
    <t>H. Chiêm Hoá</t>
  </si>
  <si>
    <t xml:space="preserve">H. Lâm Bình  </t>
  </si>
  <si>
    <t xml:space="preserve">Đơn vị </t>
  </si>
  <si>
    <t xml:space="preserve">Số hộ </t>
  </si>
  <si>
    <t xml:space="preserve">Nhà tiêu hợp vệ sinh </t>
  </si>
  <si>
    <t xml:space="preserve">Nguồn nước hợp vệ sinh </t>
  </si>
  <si>
    <t xml:space="preserve">Chuồng gia súc hợp vệ sinh </t>
  </si>
  <si>
    <t>Nhà tắm</t>
  </si>
  <si>
    <t xml:space="preserve">Trong đó ( Trung tâm Y tế dự phòng tỉnh thực hiện  ) </t>
  </si>
  <si>
    <t xml:space="preserve">Q.Lý S.Khoẻ người lao động ( Cơ sở ) </t>
  </si>
  <si>
    <t>Đo đạc môi trường lao động (cơ sở )</t>
  </si>
  <si>
    <t xml:space="preserve">Đơn vị  </t>
  </si>
  <si>
    <t>Tên các đơn vị</t>
  </si>
  <si>
    <t>Tổng số lượt khám BHYT (chung)</t>
  </si>
  <si>
    <t>Khám chữa bệnh cho người nghèo</t>
  </si>
  <si>
    <t>KCB cho người nghèo nhân dân vùng 135</t>
  </si>
  <si>
    <t>Nội trú</t>
  </si>
  <si>
    <t>Ngoại trú (kê đơn)</t>
  </si>
  <si>
    <t>Số người cận nghèo được hỗ trợ viện phí</t>
  </si>
  <si>
    <t>KCB cho TE dưới 6T</t>
  </si>
  <si>
    <t xml:space="preserve">Số lượt </t>
  </si>
  <si>
    <t>Quản lý thai</t>
  </si>
  <si>
    <t>TS PN đẻ</t>
  </si>
  <si>
    <t>Khám phụ khoa</t>
  </si>
  <si>
    <t>Điều trị phụ khoa</t>
  </si>
  <si>
    <t>TS trẻ Sơ Sinh</t>
  </si>
  <si>
    <t xml:space="preserve">TS Trẻ 
sơ sinh 
đẻ sống </t>
  </si>
  <si>
    <t>Chết 28 ngày</t>
  </si>
  <si>
    <t>Chết &lt; 1 tuổi</t>
  </si>
  <si>
    <t>Chết &lt; 5 tuổi</t>
  </si>
  <si>
    <t xml:space="preserve">CÁC HUYỆN THỊ </t>
  </si>
  <si>
    <t xml:space="preserve">BVĐK tỉnh  </t>
  </si>
  <si>
    <t xml:space="preserve">Tên cơ sở </t>
  </si>
  <si>
    <t>Băng huyết</t>
  </si>
  <si>
    <t xml:space="preserve">Mắc </t>
  </si>
  <si>
    <t>Chết</t>
  </si>
  <si>
    <t>Sản giật</t>
  </si>
  <si>
    <t>Uốn ván SS</t>
  </si>
  <si>
    <t>Vỡ tử cung</t>
  </si>
  <si>
    <t>Nhiễm Trùng</t>
  </si>
  <si>
    <t xml:space="preserve">BV Đa khoa tỉnh </t>
  </si>
  <si>
    <t>TS Trẻ   &lt; 2 tuổi  được cân</t>
  </si>
  <si>
    <t>Tỷ lệ trẻ &lt;2 tuổi được cân</t>
  </si>
  <si>
    <t>TS Trẻ    dưới 5 tuổi  được cân</t>
  </si>
  <si>
    <t>Tỷ lệ trẻ dưới 5 tuổi được cân</t>
  </si>
  <si>
    <t>CTV Đến Thăm hộ gia đình</t>
  </si>
  <si>
    <t>Tuyên truyền bằng loa đài địa phương</t>
  </si>
  <si>
    <t>Số buổi Hướng dẫn THDD</t>
  </si>
  <si>
    <t>Số lượt người tham dự</t>
  </si>
  <si>
    <t>TS Trẻ được phục hồi</t>
  </si>
  <si>
    <t>TS Trẻ kết thúc  phục hồi</t>
  </si>
  <si>
    <t xml:space="preserve"> Số trẻ 0-5 tuổi</t>
  </si>
  <si>
    <t xml:space="preserve"> Hoạt động cân trẻ</t>
  </si>
  <si>
    <t xml:space="preserve"> Truyền thông -Tư vấn DD</t>
  </si>
  <si>
    <t xml:space="preserve"> Phục hồi dinh dưỡng</t>
  </si>
  <si>
    <t>ĐƠN VỊ</t>
  </si>
  <si>
    <t>Huyện thị</t>
  </si>
  <si>
    <t xml:space="preserve">TP Tuyên Quang   </t>
  </si>
  <si>
    <t xml:space="preserve">Q.Lý S.Khoẻ người lao động (Cơ sở ) </t>
  </si>
  <si>
    <t xml:space="preserve">Khám sức khoẻ cho học sinh THCS </t>
  </si>
  <si>
    <t xml:space="preserve">Ghi chú: </t>
  </si>
  <si>
    <t xml:space="preserve">Tổng số trẻ dùng kháng sinh </t>
  </si>
  <si>
    <t xml:space="preserve">H. Hàm Yên  </t>
  </si>
  <si>
    <t>Sốt xuất huyết</t>
  </si>
  <si>
    <t>TS giường BV huyện</t>
  </si>
  <si>
    <t xml:space="preserve">QUẢN LÝ BỆNH NHÂN TÂM THẦN </t>
  </si>
  <si>
    <t>Tổng số 
(TTPL-ĐK)</t>
  </si>
  <si>
    <t>Tổng cộng</t>
  </si>
  <si>
    <t xml:space="preserve">Số cơ sở được
 kiểm tra </t>
  </si>
  <si>
    <t>TH 
tháng 9</t>
  </si>
  <si>
    <t xml:space="preserve"> Bệnh viện ĐK khu vực </t>
  </si>
  <si>
    <t xml:space="preserve">Tổng số lần điện não </t>
  </si>
  <si>
    <t>TH 9
Tháng</t>
  </si>
  <si>
    <t>Kiểm tra chất lượng nước 
khu tập chung đông dân cư</t>
  </si>
  <si>
    <t xml:space="preserve">KH 
2013 </t>
  </si>
  <si>
    <t xml:space="preserve"> Số cơ sở được kiểm tra </t>
  </si>
  <si>
    <t xml:space="preserve">Củng cố phòng 
nha học đường đi vào hoạt động </t>
  </si>
  <si>
    <t>A</t>
  </si>
  <si>
    <t xml:space="preserve">Các bệnh dịch lây nguy hiểm  </t>
  </si>
  <si>
    <t xml:space="preserve">Tình hình các bệnh dịch </t>
  </si>
  <si>
    <t>Tăng giảm (ca)</t>
  </si>
  <si>
    <t>Ca</t>
  </si>
  <si>
    <t>Lỵ amip</t>
  </si>
  <si>
    <t>Người</t>
  </si>
  <si>
    <t>Bệnh nghi dại (tiêm phòng)</t>
  </si>
  <si>
    <t>Viêm màng não mô cầu</t>
  </si>
  <si>
    <t>Bại liệt (nghi )</t>
  </si>
  <si>
    <t>Quai bị</t>
  </si>
  <si>
    <t>Adeno virut (APC)</t>
  </si>
  <si>
    <t xml:space="preserve">Sốt rét </t>
  </si>
  <si>
    <t xml:space="preserve">Hội chứng tay chân miệng </t>
  </si>
  <si>
    <t>B</t>
  </si>
  <si>
    <t>CÁC DỰ ÁN</t>
  </si>
  <si>
    <t>Tăng giảm (%)</t>
  </si>
  <si>
    <t>I</t>
  </si>
  <si>
    <t>Xét nghiệm lam máu tìm KST sốt rét</t>
  </si>
  <si>
    <t>Lam</t>
  </si>
  <si>
    <t xml:space="preserve">BN có KST sốt rét </t>
  </si>
  <si>
    <t>BN</t>
  </si>
  <si>
    <t>"</t>
  </si>
  <si>
    <t>Xã trọng điểm</t>
  </si>
  <si>
    <t>II</t>
  </si>
  <si>
    <t>Bệnh nhân phong quản lý</t>
  </si>
  <si>
    <t>Số người được khám để phát hiện bệnh phong</t>
  </si>
  <si>
    <t>III</t>
  </si>
  <si>
    <t>Quản lý BN tâm thần</t>
  </si>
  <si>
    <t>Phát hiện BN tâm thần mới</t>
  </si>
  <si>
    <t>IV</t>
  </si>
  <si>
    <t>V</t>
  </si>
  <si>
    <t>DỰ ÁN PHÒNG CHỐNG LAO</t>
  </si>
  <si>
    <t>Khám bệnh</t>
  </si>
  <si>
    <t xml:space="preserve">Xét nghiệm đờm </t>
  </si>
  <si>
    <t>Phát hiện bệnh nhân lao AFB (+) mới</t>
  </si>
  <si>
    <t>Tỷ lệ tử vong do bệnh lao</t>
  </si>
  <si>
    <t>Số trẻ khám ARI</t>
  </si>
  <si>
    <t>Số trẻ mắc bệnh</t>
  </si>
  <si>
    <t>Số trẻ dùng kháng sinh điều trị ARI</t>
  </si>
  <si>
    <t>Số trẻ tử vong do ARI</t>
  </si>
  <si>
    <t>VI</t>
  </si>
  <si>
    <t xml:space="preserve"> DỰ ÁN TIÊM CHỦNG MỞ RỘNG</t>
  </si>
  <si>
    <t>Tiêm chủng đầy đủ cho trẻ &lt;1 tuổi</t>
  </si>
  <si>
    <t>Trẻ em</t>
  </si>
  <si>
    <t>Phụ nữ</t>
  </si>
  <si>
    <t>Viêm não Nhật Bản B mũi 1+2</t>
  </si>
  <si>
    <t xml:space="preserve">Tiêm DTP bổ sung cho trẻ 18 tháng tuổi </t>
  </si>
  <si>
    <t>VII</t>
  </si>
  <si>
    <t>Xã</t>
  </si>
  <si>
    <t>Cơ sở</t>
  </si>
  <si>
    <t>IX</t>
  </si>
  <si>
    <t>X</t>
  </si>
  <si>
    <t>Mẫu</t>
  </si>
  <si>
    <t>XI</t>
  </si>
  <si>
    <t>Lượt</t>
  </si>
  <si>
    <t xml:space="preserve">Phòng </t>
  </si>
  <si>
    <t>VỆ SINH MÔI TRƯỜNG</t>
  </si>
  <si>
    <t>Hộ gia đình có nhà tiêu HVS (tiêu chí mới)</t>
  </si>
  <si>
    <t xml:space="preserve"> Nguồn nước hợp vệ sinh</t>
  </si>
  <si>
    <t>Hố sử lý rác thải</t>
  </si>
  <si>
    <t xml:space="preserve">Chỉ tiêu xét nghiệm                                                                                                                         </t>
  </si>
  <si>
    <t xml:space="preserve">Kiểm tra, giám sát  </t>
  </si>
  <si>
    <t xml:space="preserve">Số cơ sở vi phạm </t>
  </si>
  <si>
    <t xml:space="preserve">Tổng số vụ ngộ độc </t>
  </si>
  <si>
    <t>DỰ ÁN  PHÒNG CHỐNG HIV/AIDS</t>
  </si>
  <si>
    <t xml:space="preserve">Xét nghiệm máu sàng lọc </t>
  </si>
  <si>
    <t>Số mẫu máu XN lây truyền mẹ sang con</t>
  </si>
  <si>
    <t xml:space="preserve">Tử vong do AIDS trong kỳ báo cáo  </t>
  </si>
  <si>
    <t>BN đang điều trị ARV</t>
  </si>
  <si>
    <t>Giảm tỷ suất sinh thô so với năm trước</t>
  </si>
  <si>
    <t xml:space="preserve">Tỷ lệ áp dụng BPTT hiện đại </t>
  </si>
  <si>
    <t xml:space="preserve">Người </t>
  </si>
  <si>
    <t>Tổng số giám định đối tượng:</t>
  </si>
  <si>
    <t>Bệnh viện tuyến tỉnh</t>
  </si>
  <si>
    <t>Bệnh viện đa khoa huyện</t>
  </si>
  <si>
    <t xml:space="preserve">Bệnh viện đa khoa khu vực </t>
  </si>
  <si>
    <t xml:space="preserve">Trạm Y tế xã, phường </t>
  </si>
  <si>
    <t xml:space="preserve">Tổng số bệnh nhân chuyển tuyến </t>
  </si>
  <si>
    <t>Tổng số bệnh nhân chết tại BV</t>
  </si>
  <si>
    <t xml:space="preserve">Tổng số lần xét nghiệm </t>
  </si>
  <si>
    <t>Tổng số lần chụp điện (X quang )</t>
  </si>
  <si>
    <t xml:space="preserve">Tổng số lần siêu âm </t>
  </si>
  <si>
    <t xml:space="preserve">Tổng số lần điện tim </t>
  </si>
  <si>
    <t>Tổng số lần điện não</t>
  </si>
  <si>
    <t xml:space="preserve">Tổng số lần chụp cộng hưởng từ </t>
  </si>
  <si>
    <t>Tổng số ca phẫu thuật</t>
  </si>
  <si>
    <t xml:space="preserve">Tổng số ca tiểu phẫu </t>
  </si>
  <si>
    <t>Công suất sử dụng giường bệnh ( % )</t>
  </si>
  <si>
    <t xml:space="preserve">Ngày điều trị trung bình </t>
  </si>
  <si>
    <t xml:space="preserve">Tổng số </t>
  </si>
  <si>
    <t>Điều trị 
Nội trú</t>
  </si>
  <si>
    <t xml:space="preserve">Thành phố Tuyên Quang </t>
  </si>
  <si>
    <t xml:space="preserve">Bệnh viện Đa khoa tỉnh </t>
  </si>
  <si>
    <t>Bệnh viện Suối khoáng Mỹ Lâm</t>
  </si>
  <si>
    <t xml:space="preserve"> - Khám sức khỏe người nghỉ hưu trí</t>
  </si>
  <si>
    <t xml:space="preserve">  - Khám các loại khác:</t>
  </si>
  <si>
    <t>Tổng số lượt
khám lao</t>
  </si>
  <si>
    <t xml:space="preserve">Tổng số lam đờm
xét nghiệm </t>
  </si>
  <si>
    <t xml:space="preserve">Tổng số (AFB +)
phát hiện mới </t>
  </si>
  <si>
    <t>Tiêm VNNB B cho 
trẻ 1 - 3 tuổi</t>
  </si>
  <si>
    <t>TS PN có thai kết thúc phục hồi</t>
  </si>
  <si>
    <t>TS PN có thai được phục hồi</t>
  </si>
  <si>
    <t>Tổng số
lam xét nghiệm</t>
  </si>
  <si>
    <t>Tổng số  liều 
điều trị sốt rét</t>
  </si>
  <si>
    <t>Tổng số BN 
điều trị sốt rét</t>
  </si>
  <si>
    <t xml:space="preserve">Huyện, Thị </t>
  </si>
  <si>
    <t>Mầu XANH đã làm</t>
  </si>
  <si>
    <t>Luỹ tích 
số người nhiềm HIV</t>
  </si>
  <si>
    <t xml:space="preserve">Bệnh nhân tâm thần phân liệt </t>
  </si>
  <si>
    <t xml:space="preserve">Bệnh nhân động kinh </t>
  </si>
  <si>
    <t xml:space="preserve">Nhà tắm </t>
  </si>
  <si>
    <t xml:space="preserve">Hộ </t>
  </si>
  <si>
    <t xml:space="preserve">CÔNG TÁC KHÁM CHỮA BỆNH </t>
  </si>
  <si>
    <t>Thành 
phố TQ</t>
  </si>
  <si>
    <t xml:space="preserve">Phát hiện bệnh nhân 
tâm thần mới </t>
  </si>
  <si>
    <t xml:space="preserve">Số Bệnh nhân tâm thần
 điều trị ổn định </t>
  </si>
  <si>
    <t xml:space="preserve">Huyện Lâm Bình  </t>
  </si>
  <si>
    <t xml:space="preserve">Bệnh nhân 
Phong mới </t>
  </si>
  <si>
    <t>Bệnh nhân chăm
 sóc tàn tật</t>
  </si>
  <si>
    <t xml:space="preserve">Bệnh nhân 
còn giám sát </t>
  </si>
  <si>
    <t xml:space="preserve">Bệnh nhân
 đang quản lý </t>
  </si>
  <si>
    <t>% M/C</t>
  </si>
  <si>
    <t xml:space="preserve">Số người mắc </t>
  </si>
  <si>
    <t xml:space="preserve">Số người chết </t>
  </si>
  <si>
    <t xml:space="preserve">Điều tra Ngộ độc 
thực phẩm </t>
  </si>
  <si>
    <t xml:space="preserve">Số mới đặt dụng cụ </t>
  </si>
  <si>
    <t>Thuốc tránh thai</t>
  </si>
  <si>
    <t>Nam</t>
  </si>
  <si>
    <t xml:space="preserve">Nữ </t>
  </si>
  <si>
    <t xml:space="preserve">Biện pháp khác </t>
  </si>
  <si>
    <t xml:space="preserve">Uốn ván sơ sinh: </t>
  </si>
  <si>
    <t>1. Hạng Minh Phương (sinh ngày: 27/03/2013) Thôn 9, Minh tiến, Minh Hương, Hàm Yên. Đã điều trị tại khoa Nhi - Bệnh viện Đa khoa tỉnh từ 
ngày 7/04/2013 đến ngày 11/04/2013. Tử vong tại nhà ngày 11/04/2013.</t>
  </si>
  <si>
    <t>Trẻ 
0-24 Tháng</t>
  </si>
  <si>
    <t>Trẻ
 25-60 Tháng</t>
  </si>
  <si>
    <t xml:space="preserve"> - Khuyết tật </t>
  </si>
  <si>
    <t xml:space="preserve">BV Đa khoa Tỉnh </t>
  </si>
  <si>
    <t xml:space="preserve">Bệnh viện Y Dược </t>
  </si>
  <si>
    <t xml:space="preserve">Bệnh nhân Tâm thần 
Phân liệt </t>
  </si>
  <si>
    <t xml:space="preserve">Bệnh nhân Động kinh </t>
  </si>
  <si>
    <t xml:space="preserve">PK-TTCSSKSS </t>
  </si>
  <si>
    <t xml:space="preserve">lũy tích = lũy kế </t>
  </si>
  <si>
    <t xml:space="preserve">Trong đó: Phát hiện BN HIV trong tỉnh </t>
  </si>
  <si>
    <t xml:space="preserve">               Phát hiện BN HIV ngoài tỉnh </t>
  </si>
  <si>
    <t xml:space="preserve">Trong đó thực hiện mới các biện pháp tránh thai </t>
  </si>
  <si>
    <t>Rubeon/
rubella</t>
  </si>
  <si>
    <r>
      <rPr>
        <b/>
        <i/>
        <sz val="10"/>
        <color indexed="12"/>
        <rFont val="Times New Roman"/>
        <family val="1"/>
      </rPr>
      <t>Ghi chú</t>
    </r>
    <r>
      <rPr>
        <sz val="10"/>
        <color indexed="12"/>
        <rFont val="Times New Roman"/>
        <family val="1"/>
      </rPr>
      <t>: ( M: số mắc, C: số chết)</t>
    </r>
  </si>
  <si>
    <r>
      <t xml:space="preserve">Khám và chăm sóc răng miệng cho 
học sinh Trung học PT </t>
    </r>
    <r>
      <rPr>
        <i/>
        <sz val="11"/>
        <color indexed="12"/>
        <rFont val="Times New Roman"/>
        <family val="1"/>
      </rPr>
      <t>( Lượt)</t>
    </r>
  </si>
  <si>
    <t>Luỹ tích số tử vong do AIDS từ khi có ca đầu tiên</t>
  </si>
  <si>
    <t>Luỹ tích BN phát hiện (HIV+) từ khi có ca đầu tiên</t>
  </si>
  <si>
    <t>Tỷ lệ trẻ em dưới 1 tuổi tiêm ĐĐ 7 loại vacxin</t>
  </si>
  <si>
    <t>BN lao AFB (+) mới được quản lý, điều trị</t>
  </si>
  <si>
    <t xml:space="preserve"> Số lượt điều trị bệnh nhân sốt rét</t>
  </si>
  <si>
    <t xml:space="preserve"> Số lượt người điều trị khác</t>
  </si>
  <si>
    <t xml:space="preserve"> TSBN phát hiện (HIV+) trong kỳ báo cáo </t>
  </si>
  <si>
    <t xml:space="preserve"> % HT
 KH </t>
  </si>
  <si>
    <r>
      <t>Khám và chăm sóc răng miệng cho 
học sinh Tiểu học</t>
    </r>
    <r>
      <rPr>
        <i/>
        <sz val="11"/>
        <color indexed="10"/>
        <rFont val="Times New Roman"/>
        <family val="1"/>
      </rPr>
      <t xml:space="preserve"> (=1 HS </t>
    </r>
    <r>
      <rPr>
        <sz val="11"/>
        <color indexed="10"/>
        <rFont val="Times New Roman"/>
        <family val="1"/>
      </rPr>
      <t xml:space="preserve">x 4 </t>
    </r>
    <r>
      <rPr>
        <i/>
        <sz val="11"/>
        <color indexed="10"/>
        <rFont val="Times New Roman"/>
        <family val="1"/>
      </rPr>
      <t>lượt/ tháng)</t>
    </r>
  </si>
  <si>
    <t xml:space="preserve">Số người khám điều trị dịch tễ </t>
  </si>
  <si>
    <t>Khám người tiếp xúc</t>
  </si>
  <si>
    <t>Tiêm Viêm Gan B sơ sinh &lt; 24h</t>
  </si>
  <si>
    <t>Đen đã nhap</t>
  </si>
  <si>
    <t>KH 
2015</t>
  </si>
  <si>
    <t>BV Công an tỉnh</t>
  </si>
  <si>
    <t xml:space="preserve">Điểm cấp phát thuốc 
quản lý BN tâm thần ngoại trú </t>
  </si>
  <si>
    <t>Tranh tuyên truyền PC bệnh về mắt (trường , điểm trường)</t>
  </si>
  <si>
    <t>TH 
tháng 03</t>
  </si>
  <si>
    <t>TH 03 Tháng</t>
  </si>
  <si>
    <t>Y HỌC LAO ĐỘNG (PHÒNG CHỐNG BỆNH NGHỀ NGHIỆP) 03 THÁNG ĐẦU NĂM 2015</t>
  </si>
  <si>
    <t>TH  03 Tháng</t>
  </si>
  <si>
    <t>KH 2015     (HS)</t>
  </si>
  <si>
    <t>KH 2015          
( HS)</t>
  </si>
  <si>
    <t>KH 2015           
( Lượt )</t>
  </si>
  <si>
    <t xml:space="preserve">Xúc miệng bằng dung dịch Fluore 2% 
cho học sinh tiểu học </t>
  </si>
  <si>
    <t>Cộng 03 tháng</t>
  </si>
  <si>
    <t xml:space="preserve">Cấp giấy chứng nhận đủ điều kiện </t>
  </si>
  <si>
    <t xml:space="preserve"> - Thương binh </t>
  </si>
  <si>
    <t xml:space="preserve">TS cặp vợ chồng TH các biện pháp tránh thai </t>
  </si>
  <si>
    <t xml:space="preserve">Số phá thai </t>
  </si>
  <si>
    <t xml:space="preserve">Phá thai theo tuần </t>
  </si>
  <si>
    <t>Số phá thai ≤7 tuần</t>
  </si>
  <si>
    <t>Số phá thai ≤ 7 12 tuần</t>
  </si>
  <si>
    <t>Số phá thai &gt; 12 tuần</t>
  </si>
  <si>
    <t>Trđ: Số phá thai tuổi vị thành niên</t>
  </si>
  <si>
    <t>Phụ nữ đẻ được quản lý thai</t>
  </si>
  <si>
    <t xml:space="preserve">Bệnh viện Y dược Cổ truyền </t>
  </si>
  <si>
    <t>KH 2016
(HS)</t>
  </si>
  <si>
    <t xml:space="preserve">Chết chu sinh </t>
  </si>
  <si>
    <t xml:space="preserve">Chết 7 ngày đầu </t>
  </si>
  <si>
    <t>Chiêm Hóa</t>
  </si>
  <si>
    <t xml:space="preserve">Điều trị tại TG Quyết Tiến </t>
  </si>
  <si>
    <t xml:space="preserve"> BV Đa khoa tỉnh TQ</t>
  </si>
  <si>
    <t xml:space="preserve">Tỉnh khác </t>
  </si>
  <si>
    <t>Chỉ tiêu</t>
  </si>
  <si>
    <t>Đơn vị tính</t>
  </si>
  <si>
    <t>Cơ sở khám, chữa bệnh</t>
  </si>
  <si>
    <t>a</t>
  </si>
  <si>
    <t>Bệnh viện</t>
  </si>
  <si>
    <t xml:space="preserve"> - Bệnh viện tuyến tỉnh</t>
  </si>
  <si>
    <t xml:space="preserve"> - Bệnh viện Công an tỉnh</t>
  </si>
  <si>
    <t>b</t>
  </si>
  <si>
    <t>Phòng khám Đa khoa khu vực</t>
  </si>
  <si>
    <t>c</t>
  </si>
  <si>
    <t>Trạm y tế cơ sở</t>
  </si>
  <si>
    <t>Trạm</t>
  </si>
  <si>
    <t>- Trạm Y tế phường, thị trấn</t>
  </si>
  <si>
    <t>- Trạm Y tế xã</t>
  </si>
  <si>
    <t>d</t>
  </si>
  <si>
    <t xml:space="preserve">Trạm y tế do đơn vị khác quản lý                                                                                                                                                       </t>
  </si>
  <si>
    <t xml:space="preserve"> Xã</t>
  </si>
  <si>
    <t xml:space="preserve"> Bác sỹ/10.000 dân</t>
  </si>
  <si>
    <t>Bác sỹ</t>
  </si>
  <si>
    <t>Giường</t>
  </si>
  <si>
    <t>4.1</t>
  </si>
  <si>
    <t>Giường bệnh bệnh viện</t>
  </si>
  <si>
    <t xml:space="preserve"> - Giường bệnh viện tỉnh</t>
  </si>
  <si>
    <t xml:space="preserve"> - Giường BV Công an tỉnh</t>
  </si>
  <si>
    <t>4.2</t>
  </si>
  <si>
    <t>Giường bệnh trạm y tế xã</t>
  </si>
  <si>
    <t xml:space="preserve"> - Giường trạm y tế phường, thị trấn</t>
  </si>
  <si>
    <t xml:space="preserve"> - Giường trạm y tế xã</t>
  </si>
  <si>
    <t xml:space="preserve"> - Giường TYT do đơn vị khác quản lý </t>
  </si>
  <si>
    <t>Số giường bệnh/10.000 dân</t>
  </si>
  <si>
    <t>Tỷ lệ giảm sinh bình quân hàng năm</t>
  </si>
  <si>
    <t>‰</t>
  </si>
  <si>
    <t>Tỷ lệ TE &lt; 1 tuổi tiêm chủng đầy đủ</t>
  </si>
  <si>
    <t>&gt;95</t>
  </si>
  <si>
    <t>Tỷ suất tử vong trẻ em dưới 1 tuổi</t>
  </si>
  <si>
    <t>&lt;8</t>
  </si>
  <si>
    <t>Tỷ suất tử vong trẻ em dưới 5 tuổi</t>
  </si>
  <si>
    <t>&lt;11</t>
  </si>
  <si>
    <t>Công suất sử dụng giường bệnh</t>
  </si>
  <si>
    <t>- Tuyến tỉnh</t>
  </si>
  <si>
    <t>- Tuyến huyện</t>
  </si>
  <si>
    <t>Số lượt người khám chữa bệnh</t>
  </si>
  <si>
    <t xml:space="preserve">Số xã/phường đạt Tiêu chí Quốc gia về Y tế xã </t>
  </si>
  <si>
    <t>Số mẫu máu xét nghiệm phát hiện HIV</t>
  </si>
  <si>
    <t>Phụ lục 1</t>
  </si>
  <si>
    <t>Số TT</t>
  </si>
  <si>
    <t>Thực hiện năm 2005</t>
  </si>
  <si>
    <t xml:space="preserve">Mục tiêu đến 2010 theo NQ ĐH XIV </t>
  </si>
  <si>
    <t>Thời kỳ 2006 - 2010</t>
  </si>
  <si>
    <t>Mục tiêu đến 2020</t>
  </si>
  <si>
    <t>Thời kỳ 2011 - 2015</t>
  </si>
  <si>
    <t>So sánh với NQ</t>
  </si>
  <si>
    <t>Bình quân thời kỳ 2006-2010
(%)</t>
  </si>
  <si>
    <t>Bình quân giai đoạn 2011-2015
(%)</t>
  </si>
  <si>
    <t>Ghi chú</t>
  </si>
  <si>
    <t>TH 2006</t>
  </si>
  <si>
    <t>TH 2007</t>
  </si>
  <si>
    <t>TH 2008</t>
  </si>
  <si>
    <t xml:space="preserve">TH 2009 </t>
  </si>
  <si>
    <t>TH 2010</t>
  </si>
  <si>
    <t>Đạt</t>
  </si>
  <si>
    <t>Không đạt</t>
  </si>
  <si>
    <t>1</t>
  </si>
  <si>
    <t>3</t>
  </si>
  <si>
    <t>4</t>
  </si>
  <si>
    <t>Tỷ lệ giảm sinh (bình quân hàng năm)</t>
  </si>
  <si>
    <t>x</t>
  </si>
  <si>
    <t>Tỷ lệ trẻ em dưới 1 tuổi được tiêm chủng đầy đủ</t>
  </si>
  <si>
    <t>&gt;98</t>
  </si>
  <si>
    <t>Tỷ lệ trẻ em dưới 5 tuổi suy dinh dưỡng cân nặng theo tuổi</t>
  </si>
  <si>
    <t>&lt;13</t>
  </si>
  <si>
    <t>&lt;9,5</t>
  </si>
  <si>
    <t>&lt; 8</t>
  </si>
  <si>
    <t>&lt; 11</t>
  </si>
  <si>
    <t xml:space="preserve">Giường </t>
  </si>
  <si>
    <t>Số bác sỹ/10.000 dân</t>
  </si>
  <si>
    <t xml:space="preserve"> xã</t>
  </si>
  <si>
    <t>Tỷ lệ xã/phường đạt Tiêu chí QG về y tế xã</t>
  </si>
  <si>
    <t>&gt;70</t>
  </si>
  <si>
    <t>Tỷ lệ trạm y tế xã/phường có bác sỹ</t>
  </si>
  <si>
    <t>Số trạm y tế xã/phường có bác sỹ</t>
  </si>
  <si>
    <t>Ghi chó: d©n sè n¨m n¨m 2010 ­íc lµ 73,07 v¹n ng­êi; năm 2011:  73,5; năm 2012: 73,8 vạn; n¨m 2013: ­íc 74,5 v¹n; Năm 2014 ước 75,1 vạn dan; Ds n¨m 2015 ­íc 75,7 v¹n; Ds năm 2016 ước 76,3 vạn</t>
  </si>
  <si>
    <t>- Thực hiện GB năm 2015 toàn tỉnh (tính cả GB của BV Công an tỉnh) : 1675 GB (BVĐK tỉnh TH tăng 50 GB); năm 2016 kế hoạch tăng thêm 100 GB để thành lập BV Phụ sản.</t>
  </si>
  <si>
    <t>Thực hiện 2016</t>
  </si>
  <si>
    <t>&gt; 95</t>
  </si>
  <si>
    <t>KH 
(Điểm)</t>
  </si>
  <si>
    <t>KH
2017</t>
  </si>
  <si>
    <t>CÔNG TÁC ĐIỀU TRỊ 06 THÁNG ĐẦU NĂM 2017</t>
  </si>
  <si>
    <t>CHƯƠNG TRÌNH NHA HỌC ĐƯỜNG 06 THÁNG ĐẦU NĂM 2017</t>
  </si>
  <si>
    <t>BÁO CÁO BỆNH TRUYỀN NHIỄM 06 THÁNG ĐẦU NĂM 2017</t>
  </si>
  <si>
    <t xml:space="preserve">Dân số được bảo vệ phòng, chống sốt rét </t>
  </si>
  <si>
    <t xml:space="preserve">        Bảo vệ bằng phun hoá chất </t>
  </si>
  <si>
    <t xml:space="preserve">        Bảo vệ bằng tẩm màn</t>
  </si>
  <si>
    <t xml:space="preserve"> </t>
  </si>
  <si>
    <t>Cộng 06 tháng</t>
  </si>
  <si>
    <t>TH  06 Tháng</t>
  </si>
  <si>
    <t xml:space="preserve"> DỰ ÁN PHÒNG CHỐNG SUY DINH DƯỠNG </t>
  </si>
  <si>
    <t>Đánh giá cuối năm</t>
  </si>
  <si>
    <t>&gt;18</t>
  </si>
  <si>
    <t>&lt;18</t>
  </si>
  <si>
    <t xml:space="preserve">TS Trẻ 
nữ </t>
  </si>
  <si>
    <t xml:space="preserve"> Số lượt được cấp Thuốc SR để tự điều trị</t>
  </si>
  <si>
    <t>Số BN tâm thần được điều trị ổn định</t>
  </si>
  <si>
    <t xml:space="preserve">Vụ </t>
  </si>
  <si>
    <t xml:space="preserve">TS giường bệnh tuyến tỉnh </t>
  </si>
  <si>
    <t xml:space="preserve">TS giường BV đa khu vực huyện </t>
  </si>
  <si>
    <t xml:space="preserve">TS giường bệnh trạm Y tế, phường </t>
  </si>
  <si>
    <t xml:space="preserve">Đơn vị 
tính </t>
  </si>
  <si>
    <t>BV
Suối 
Khoáng</t>
  </si>
  <si>
    <t xml:space="preserve">BV
Hương 
Sen </t>
  </si>
  <si>
    <t xml:space="preserve">TS giường BVĐKKV  </t>
  </si>
  <si>
    <t xml:space="preserve">Huyện, Thành phố </t>
  </si>
  <si>
    <t>Đã hội nhập</t>
  </si>
  <si>
    <t xml:space="preserve">Chưa tiến bộ </t>
  </si>
  <si>
    <t>Có
 tiến bộ</t>
  </si>
  <si>
    <t>Chuyển nơi khác</t>
  </si>
  <si>
    <t>Lý do khác</t>
  </si>
  <si>
    <t>Đánh giá kết quả</t>
  </si>
  <si>
    <t xml:space="preserve"> Có 
tiến bộ</t>
  </si>
  <si>
    <t>Chưa 
tiến bộ</t>
  </si>
  <si>
    <t>Độ tuổi NKT 
PHCN tại cộng đồng</t>
  </si>
  <si>
    <t xml:space="preserve">Tay chân miệng </t>
  </si>
  <si>
    <t xml:space="preserve">Số PN đẻ con thứ 3 trở lên </t>
  </si>
  <si>
    <t>Bao 
cao su</t>
  </si>
  <si>
    <t xml:space="preserve">Thuốc
 cấy </t>
  </si>
  <si>
    <t xml:space="preserve">Thuốc
 tiêm </t>
  </si>
  <si>
    <t xml:space="preserve">Thuốc
viên </t>
  </si>
  <si>
    <t>Số lượt BN được điều trị bệnh sốt rét</t>
  </si>
  <si>
    <t xml:space="preserve">Họ và tên </t>
  </si>
  <si>
    <t xml:space="preserve">Địa chỉ </t>
  </si>
  <si>
    <t xml:space="preserve">Năm
 sinh </t>
  </si>
  <si>
    <t xml:space="preserve">Ngày tử
 vong </t>
  </si>
  <si>
    <t>Có thai</t>
  </si>
  <si>
    <t xml:space="preserve">Nguyên nhân
 tử vong </t>
  </si>
  <si>
    <t>Có tuổi 
thai</t>
  </si>
  <si>
    <t>Không</t>
  </si>
  <si>
    <t xml:space="preserve">39 tuần </t>
  </si>
  <si>
    <t xml:space="preserve">Nguyễn Thị Dung </t>
  </si>
  <si>
    <t xml:space="preserve">Thanh Tương, huyện Na Hang, tỉnh Tuyên Quang  </t>
  </si>
  <si>
    <t>28/2/2017</t>
  </si>
  <si>
    <t>Có</t>
  </si>
  <si>
    <t>Có chồng</t>
  </si>
  <si>
    <t xml:space="preserve">37 tuần </t>
  </si>
  <si>
    <t xml:space="preserve">Thời điểm tử vong liên quan đến thai </t>
  </si>
  <si>
    <t xml:space="preserve">Sau mổ giờ
 thứ nhất </t>
  </si>
  <si>
    <t xml:space="preserve">Tắc mạch ối </t>
  </si>
  <si>
    <t xml:space="preserve">Địa điểm
 tử vong </t>
  </si>
  <si>
    <t>BV ĐK 
Na Hang</t>
  </si>
  <si>
    <t>Bùi Thị Mai</t>
  </si>
  <si>
    <t>25/3/2017</t>
  </si>
  <si>
    <t>Mổ đẻ</t>
  </si>
  <si>
    <t xml:space="preserve">Tại nhà </t>
  </si>
  <si>
    <t>Lý Thị Phinh</t>
  </si>
  <si>
    <t>26/5/2017</t>
  </si>
  <si>
    <t>Sau đẻ 27 ngày</t>
  </si>
  <si>
    <t>Đột tử</t>
  </si>
  <si>
    <t>Tổ 22 P. Phan Thiết, TP Tuyên Quang, tỉnh Tuyên Quang</t>
  </si>
  <si>
    <t>Xã Minh Hương, H. Hàm Yên, tỉnh Tuyên Quang</t>
  </si>
  <si>
    <t xml:space="preserve">Đơn vị
 tính </t>
  </si>
  <si>
    <t xml:space="preserve">Số PN được mổ đẻ </t>
  </si>
  <si>
    <t xml:space="preserve">TS PN đẻ tại cơ sở y tế </t>
  </si>
  <si>
    <t>TS PN khám thai &gt; 3 lần</t>
  </si>
  <si>
    <t>TS PN có thai</t>
  </si>
  <si>
    <t xml:space="preserve">tlgiảm sinh </t>
  </si>
  <si>
    <t xml:space="preserve">Sốt phát ban (rubeon) </t>
  </si>
  <si>
    <t>Sởi (nghi )</t>
  </si>
  <si>
    <r>
      <t>Tiêm UV</t>
    </r>
    <r>
      <rPr>
        <vertAlign val="subscript"/>
        <sz val="11"/>
        <rFont val=".VnTime"/>
        <family val="1"/>
      </rPr>
      <t>2</t>
    </r>
    <r>
      <rPr>
        <vertAlign val="superscript"/>
        <sz val="11"/>
        <rFont val=".VnTime"/>
        <family val="1"/>
      </rPr>
      <t>+</t>
    </r>
    <r>
      <rPr>
        <sz val="11"/>
        <rFont val=".VnTime"/>
        <family val="1"/>
      </rPr>
      <t xml:space="preserve"> cho nữ 15 + 16 tuổi</t>
    </r>
  </si>
  <si>
    <t>BV 
Y 
dược</t>
  </si>
  <si>
    <r>
      <t xml:space="preserve">KẾT QUẢ THỰC HIỆN MỘT SỐ MỤC TIÊU NGHỊ QUYẾT ĐẠI HỘI ĐẢNG BỘ TỈNH XVI (Tháng </t>
    </r>
    <r>
      <rPr>
        <b/>
        <sz val="13"/>
        <color indexed="10"/>
        <rFont val="Times New Roman"/>
        <family val="1"/>
      </rPr>
      <t>12-2017</t>
    </r>
    <r>
      <rPr>
        <b/>
        <sz val="13"/>
        <rFont val="Times New Roman"/>
        <family val="1"/>
      </rPr>
      <t>)</t>
    </r>
  </si>
  <si>
    <t>TH 12 tháng 2017</t>
  </si>
  <si>
    <t>TH tháng 12 2017</t>
  </si>
  <si>
    <t>TH
12 tháng</t>
  </si>
  <si>
    <r>
      <t>Tiêm UV</t>
    </r>
    <r>
      <rPr>
        <vertAlign val="subscript"/>
        <sz val="11"/>
        <rFont val="Times New Roman"/>
        <family val="1"/>
      </rPr>
      <t>2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 xml:space="preserve"> cho phụ nữ có thai</t>
    </r>
  </si>
  <si>
    <t xml:space="preserve">Kiểm tra VSMT cơ sở y tế </t>
  </si>
  <si>
    <t>Kiểm tra CTVS và tư vấn VSMT tại hộ GĐ</t>
  </si>
  <si>
    <t>BV PHCN Hương Sen</t>
  </si>
  <si>
    <t xml:space="preserve"> BV tuyến tỉnh</t>
  </si>
  <si>
    <t xml:space="preserve">TS lần chụp C.hưởng từ </t>
  </si>
  <si>
    <t xml:space="preserve"> BV Tuyến tỉnh</t>
  </si>
  <si>
    <t xml:space="preserve">TSBN điều trị ngoại trú </t>
  </si>
  <si>
    <t>DỰ ÁN PHÒNG CHỐNG SỐT RÉT 12 THÁNG NĂM 2017</t>
  </si>
  <si>
    <t xml:space="preserve">Triệt sản mới </t>
  </si>
  <si>
    <t>Phụ lục 2</t>
  </si>
  <si>
    <t xml:space="preserve">Tiêm Vacsin Sởi - Rubella cho trẻ 18 tháng tuổi </t>
  </si>
  <si>
    <t xml:space="preserve">Chữ xanh 
đã làm </t>
  </si>
  <si>
    <t>K.tra chất lượng nước SH khu tập trung dân cư</t>
  </si>
  <si>
    <t>BÁO CÁO TỬ VONG MẸ TOÀN TỈNH 03 THÁNG ĐẦU NĂM 2018</t>
  </si>
  <si>
    <t>TS lần khám bệnh</t>
  </si>
  <si>
    <t xml:space="preserve">TS giường bệnh </t>
  </si>
  <si>
    <t>Tổng số trẻ 
tử vong do ARI</t>
  </si>
  <si>
    <t>Tổng số
 trẻ ARI</t>
  </si>
  <si>
    <t>TTYT TP Tuyên Quang</t>
  </si>
  <si>
    <t>- CT Scanner 1-32 dãy</t>
  </si>
  <si>
    <t>- CT Scanner 128 dãy</t>
  </si>
  <si>
    <t xml:space="preserve">Điều trị  
ngoại trú </t>
  </si>
  <si>
    <t xml:space="preserve">Quá Thời gian
gửi Báo cáo </t>
  </si>
  <si>
    <t>Đúng thời gian
gửi báo cáo</t>
  </si>
  <si>
    <t xml:space="preserve">Chậm </t>
  </si>
  <si>
    <t>Bệnh viện Đa khoa Tỉnh</t>
  </si>
  <si>
    <t>Bệnh viện Y dược Cổ truyền</t>
  </si>
  <si>
    <t>Bệnh viện Lao - phổi</t>
  </si>
  <si>
    <t xml:space="preserve">     Bệnh viện Đa khoa Lâm Bình  </t>
  </si>
  <si>
    <t xml:space="preserve">    Trung Tâm Y tế Lâm Bình</t>
  </si>
  <si>
    <t xml:space="preserve">     Bệnh viện Đa khoa Na Hang  </t>
  </si>
  <si>
    <t xml:space="preserve">    Trung Tâm Y tế Na Hang</t>
  </si>
  <si>
    <t xml:space="preserve">Bệnh viện Đa khoa Khu vực Yên Hoa </t>
  </si>
  <si>
    <t xml:space="preserve">    Trung Tâm Y tế Chiêm Hóa</t>
  </si>
  <si>
    <t xml:space="preserve">    Trung tâm Y tế Hàm Yên</t>
  </si>
  <si>
    <t xml:space="preserve">    Bệnh viện Đa khoa Yên Sơn </t>
  </si>
  <si>
    <t xml:space="preserve">    Trung Tâm Y tế Yên Sơn</t>
  </si>
  <si>
    <t xml:space="preserve">Bệnh viện Đa khoa khu vực ATK </t>
  </si>
  <si>
    <t xml:space="preserve">   Trung tâm Y tế Sơn Dương</t>
  </si>
  <si>
    <t xml:space="preserve">Bệnh viện Đa khoa khu vực Kim Xuyên </t>
  </si>
  <si>
    <t xml:space="preserve">    Trung tâm Y tế Thành Phố</t>
  </si>
  <si>
    <t xml:space="preserve">Trung tâm phòng chống Bệnh xã hội </t>
  </si>
  <si>
    <t>Trung tâm chăm sóc sức khỏe Sinh Sản</t>
  </si>
  <si>
    <r>
      <t xml:space="preserve">    </t>
    </r>
    <r>
      <rPr>
        <sz val="14"/>
        <color indexed="30"/>
        <rFont val="Times New Roman"/>
        <family val="1"/>
      </rPr>
      <t xml:space="preserve">Trung tâm Giám định Y khoa </t>
    </r>
  </si>
  <si>
    <r>
      <t xml:space="preserve">    </t>
    </r>
    <r>
      <rPr>
        <sz val="14"/>
        <color indexed="30"/>
        <rFont val="Times New Roman"/>
        <family val="1"/>
      </rPr>
      <t xml:space="preserve">Trung tâm Kiểm nghiệm </t>
    </r>
  </si>
  <si>
    <t xml:space="preserve">    Trung tâm Truyền thông GDSK </t>
  </si>
  <si>
    <t xml:space="preserve">Chi cục An toàn vệ sinh thực phẩm </t>
  </si>
  <si>
    <t xml:space="preserve">Chi cục Dân số KH Hóa gia đình </t>
  </si>
  <si>
    <t>Trung tâm Pháp Y</t>
  </si>
  <si>
    <t xml:space="preserve">Trường Trung cấp Y </t>
  </si>
  <si>
    <t xml:space="preserve">Không có
 số liệu 
Báo cáo </t>
  </si>
  <si>
    <t xml:space="preserve">Đầy đủ 
Số liệu </t>
  </si>
  <si>
    <t xml:space="preserve">Chưa đủ 
số liệu </t>
  </si>
  <si>
    <t xml:space="preserve">Sai  
số liệu </t>
  </si>
  <si>
    <t xml:space="preserve">Quá
 hạn </t>
  </si>
  <si>
    <t>THỜI GIAN THỰC HIỆN CHẾ ĐỘ BÁO CÁO 6 THÁNG 2018</t>
  </si>
  <si>
    <t xml:space="preserve">TS PN đẻ chăm sóc tuần đầu sau sinh  </t>
  </si>
  <si>
    <t>Tỷ lệ cơ sở sản xuất, kinh doanh, chế biến thực phẩm được kiểm tra đạt yêu cầu ATTP</t>
  </si>
  <si>
    <t xml:space="preserve">Tỷ xuất ca mắc ngộ độc thực phẩm cấp tính trên 100.000 dân </t>
  </si>
  <si>
    <t>&gt;85</t>
  </si>
  <si>
    <t>&lt;7</t>
  </si>
  <si>
    <t xml:space="preserve">BC qua mail </t>
  </si>
  <si>
    <t xml:space="preserve">Ngày tháng </t>
  </si>
  <si>
    <t>Biểu Phụ lục BC công tác KCB ( tháng 2018)</t>
  </si>
  <si>
    <t xml:space="preserve">    Bệnh viện Đa khoa Chiêm Hóa</t>
  </si>
  <si>
    <t xml:space="preserve">    Bệnh viện Đa khoa Hàm Yên</t>
  </si>
  <si>
    <t xml:space="preserve">    Bệnh viện Đa khoa Sơn Dương </t>
  </si>
  <si>
    <t xml:space="preserve">    Trung Tâm y tế Dự Phòng tỉnh </t>
  </si>
  <si>
    <t xml:space="preserve">    Trung tâm phòng chống HIV/AIDS</t>
  </si>
  <si>
    <r>
      <rPr>
        <b/>
        <i/>
        <sz val="12"/>
        <color indexed="12"/>
        <rFont val="Times New Roman"/>
        <family val="1"/>
      </rPr>
      <t>Ghi chú: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- Số liệu báo cáo 9 tháng đầu năm 2018 của Chi cục Dân số Kế hoạch hóa gia đình thực hiện </t>
    </r>
  </si>
  <si>
    <t>HOẠT ĐỘNG CUNG CẤP DỊCH VỤ KHHGĐ 9 THÁNG NĂM 2018</t>
  </si>
  <si>
    <t>Sơ sinh 
&lt; 2500g</t>
  </si>
  <si>
    <t>Bệnh viện PH chức năng Hương Sen</t>
  </si>
  <si>
    <t>BVĐKKV Kim Xuyên</t>
  </si>
  <si>
    <t xml:space="preserve">BVĐKKV ATK </t>
  </si>
  <si>
    <t>BVĐKKV Yên Hoa</t>
  </si>
  <si>
    <t>Bệnh viện Phổi</t>
  </si>
  <si>
    <t>BV
Phổi</t>
  </si>
  <si>
    <t xml:space="preserve">Xã </t>
  </si>
  <si>
    <t xml:space="preserve">DỰ ÁN PHÒNG CHỐNG BỆNH PHONG </t>
  </si>
  <si>
    <t>Ghi chú:</t>
  </si>
  <si>
    <t>BN đang 
điều trị
ARV</t>
  </si>
  <si>
    <t>Lũy tích 
tử vong do AIDS</t>
  </si>
  <si>
    <t>x (02/01/0219)</t>
  </si>
  <si>
    <t xml:space="preserve">Ho gà </t>
  </si>
  <si>
    <t xml:space="preserve">Không có BIỂU số liệu báo cáo </t>
  </si>
  <si>
    <t>&lt;10</t>
  </si>
  <si>
    <t>KH 2019</t>
  </si>
  <si>
    <t>TS lần xét nghiệm</t>
  </si>
  <si>
    <t xml:space="preserve">Lượt </t>
  </si>
  <si>
    <t xml:space="preserve">BN </t>
  </si>
  <si>
    <t xml:space="preserve">Ngày ĐT </t>
  </si>
  <si>
    <t>Lần</t>
  </si>
  <si>
    <t xml:space="preserve">Ca </t>
  </si>
  <si>
    <t>TS giường TTYT huyện</t>
  </si>
  <si>
    <t>TTYT huyện</t>
  </si>
  <si>
    <t xml:space="preserve"> TS BN chết tại BV, TTYT huyện</t>
  </si>
  <si>
    <t>TTYT huyện Na Hang</t>
  </si>
  <si>
    <t xml:space="preserve">TTYT huyện Lâm Bình </t>
  </si>
  <si>
    <t>TTYT huyện Chiêm Hoá</t>
  </si>
  <si>
    <t>TTYT huyện Hàm Yên</t>
  </si>
  <si>
    <t>TTYT huyện Yên Sơn</t>
  </si>
  <si>
    <t>TTYT huyện Sơn Dương</t>
  </si>
  <si>
    <t xml:space="preserve">CTCP CTN Tuyên Quang </t>
  </si>
  <si>
    <t>CHƯƠNG TRÌNH PHÒNG CHỐNG MÙ LÒA 03 THÁNG ĐẦU NĂM 2019</t>
  </si>
  <si>
    <t>TH
03 tháng</t>
  </si>
  <si>
    <t>DỰ ÁN PHÒNG CHỐNG BỆNH PHONG 03 THÁNG ĐẦU NĂM 2019</t>
  </si>
  <si>
    <t>KH
2019</t>
  </si>
  <si>
    <t xml:space="preserve"> + 02. Vi Thị Hơn  (sinh năm 1939), thôn Đồng Quân, xã Thắng Quân - h.Yên Sơn, tử vong ngày 01/6/2019. BN không tiêm vacsxin, huyết thanh phòng dại</t>
  </si>
  <si>
    <t xml:space="preserve"> + 01. Bàng Đức Thiện (sinh năm 20/9/2010), thôn Làng Cả, TT Sơn Dương - h.Sơn Dương, tử vong ngày 14/1/2019. BN không tiêm vacsxin, huyết thanh phòng dại</t>
  </si>
  <si>
    <t xml:space="preserve"> + 03. Vũ Xuân Thạch (sinh năm 1958), thôn Đô Thượng 4, xã Xuân Vân - h.Yên Sơn, tử vong ngày 21/6/2019. BN không tiêm vacsxin, huyết thanh phòng dại</t>
  </si>
  <si>
    <t xml:space="preserve">     Tử vong dại: </t>
  </si>
  <si>
    <t xml:space="preserve"> + 01. Sùng Seo Chinh. Sinh 7/5/2019. Địa chỉ: xã Kim Quan, h. Yên Sơn. Phát hiện 10/5/2019. Tử vong 15/5/2019. Mẹ Lý Thị Giáng. Dân tộc Mông, đã tiêm 5 mũi uốn ván. </t>
  </si>
  <si>
    <t xml:space="preserve">     Tử vong uốn ván sơ sinh</t>
  </si>
  <si>
    <t xml:space="preserve">xanh dã làm </t>
  </si>
  <si>
    <t xml:space="preserve">Số người khám tại thôn trọng điểm </t>
  </si>
  <si>
    <t xml:space="preserve"> - Giường BV đa khoa khu vực huyện</t>
  </si>
  <si>
    <t>Tỷ lệ TE dưới 5 tuổi suy dinh dưỡng thể gầy còm (cân nặng/tuổi)</t>
  </si>
  <si>
    <t>Lượt người</t>
  </si>
  <si>
    <t>So sánh TH
/KH</t>
  </si>
  <si>
    <t xml:space="preserve">Trại giam Quyết Tiến </t>
  </si>
  <si>
    <t>TS PN đẻ được CBYT đỡ</t>
  </si>
  <si>
    <t xml:space="preserve">TS trẻ sơ sinh 
được cân </t>
  </si>
  <si>
    <t>Trung tâm y tế huyện</t>
  </si>
  <si>
    <t>TTYT</t>
  </si>
  <si>
    <t xml:space="preserve"> - Bệnh viện đa khoa khu vực huyện</t>
  </si>
  <si>
    <t xml:space="preserve"> - Giường TTYT huyện </t>
  </si>
  <si>
    <t xml:space="preserve">TS giường BVĐK khu vực huyện </t>
  </si>
  <si>
    <t>Viêm gan vi rút B</t>
  </si>
  <si>
    <t>Viêm gan vi rút A</t>
  </si>
  <si>
    <t>TT Kiểm soát BT</t>
  </si>
  <si>
    <t>PK-TTKSBT</t>
  </si>
  <si>
    <t>Tổng số NKT PHCN trong quý</t>
  </si>
  <si>
    <t>Triệt sản:</t>
  </si>
  <si>
    <t>- Triệt sản nữ</t>
  </si>
  <si>
    <t>- Triệt sản nam</t>
  </si>
  <si>
    <t xml:space="preserve"> Dụng cụ tử cung</t>
  </si>
  <si>
    <t xml:space="preserve"> Bao cao su</t>
  </si>
  <si>
    <t>Thuốc uống tránh thai</t>
  </si>
  <si>
    <t>Thuốc cấy tránh thai</t>
  </si>
  <si>
    <t>Thuốc tiêm tránh thai</t>
  </si>
  <si>
    <t>Uốn ván khác</t>
  </si>
  <si>
    <t>Uốn ván
 sơ sinh</t>
  </si>
  <si>
    <t>Tổng số ca chết mẹ (TT Kiểm soát bệnh tật BC)</t>
  </si>
  <si>
    <t xml:space="preserve">BV
Đa Khoa
tỉnh  </t>
  </si>
  <si>
    <t>Xử lý rác thải hợp vệ sinh</t>
  </si>
  <si>
    <t>TS BN lao được quản lý, điều trị</t>
  </si>
  <si>
    <t xml:space="preserve">TS ca tiểu phẫu +Thủ thuật </t>
  </si>
  <si>
    <t>Phụ lục</t>
  </si>
  <si>
    <t xml:space="preserve">Thực hiện Tháng </t>
  </si>
  <si>
    <t>TH/KH
(=8/7)
(%)</t>
  </si>
  <si>
    <t xml:space="preserve">Số trạm y tế xã/phường có bác sỹ            </t>
  </si>
  <si>
    <t>BV Suối khoáng Mỹ Lâm</t>
  </si>
  <si>
    <t xml:space="preserve">Viêm gan vi rút khác </t>
  </si>
  <si>
    <t>Kế hoạch 2021 (Theo QĐ số  656/QĐ-UBND)</t>
  </si>
  <si>
    <t>Tiến độ thực hiện năm 2021</t>
  </si>
  <si>
    <t>Lũy kế từ đầu năm đến tháng</t>
  </si>
  <si>
    <t>So sánh TH với cùng kỳ 2020</t>
  </si>
  <si>
    <t>- Bệnh viện Đa khoa Phương Bắc</t>
  </si>
  <si>
    <t xml:space="preserve">Đánh giá cuối năm </t>
  </si>
  <si>
    <t>Tỷ lệ người dân có thẻ BHYT</t>
  </si>
  <si>
    <t>KH 2021</t>
  </si>
  <si>
    <t>KH 
2021</t>
  </si>
  <si>
    <t>KH 
2021 (mẫu)</t>
  </si>
  <si>
    <t xml:space="preserve"> Dự kiến  2021
 (vụ )</t>
  </si>
  <si>
    <t>KH 
2021
 (cơ sở)</t>
  </si>
  <si>
    <t>KH 
2021 (lượt)</t>
  </si>
  <si>
    <t>KH 2021
(Trẻ)</t>
  </si>
  <si>
    <t>KH 2021
(Bà mẹ)</t>
  </si>
  <si>
    <t>13.2</t>
  </si>
  <si>
    <t xml:space="preserve">TTYT Sơn
 Dương </t>
  </si>
  <si>
    <t xml:space="preserve">TTYT Na
 Hang </t>
  </si>
  <si>
    <t>TTYT Yên
 Sơn</t>
  </si>
  <si>
    <t xml:space="preserve"> TTYT Hàm
Yên </t>
  </si>
  <si>
    <t>TTYT Chiêm 
Hoá</t>
  </si>
  <si>
    <t xml:space="preserve">TTYT Lâm
Bình </t>
  </si>
  <si>
    <t>TTYT Thành 
phố TQ</t>
  </si>
  <si>
    <t>TS BN lao mới được Quản lý và điều trị</t>
  </si>
  <si>
    <t xml:space="preserve">Thực hiện mới các biện pháp tránh thai hiện đại </t>
  </si>
  <si>
    <t xml:space="preserve">Số mới đưa vào quý </t>
  </si>
  <si>
    <t>Số NKT PHCN quý trước chuyển sang</t>
  </si>
  <si>
    <t>Số NKT được
 quản lý tại cộng đồng</t>
  </si>
  <si>
    <t>Số NKT được khám SK trong quý</t>
  </si>
  <si>
    <t xml:space="preserve">Số điểm quản lý cấp thuốc tâm thần ngoại trú </t>
  </si>
  <si>
    <t xml:space="preserve"> DỰ ÁN PHÒNG CHỐNG BỆNH SỐT RÉT</t>
  </si>
  <si>
    <t>DỰ ÁN BẢO VỆ SỨC KHỎE TÂM THẦN CỘNG ĐỒNG</t>
  </si>
  <si>
    <t xml:space="preserve"> CHƯƠNG TRÌNH AN TOÀN VỆ SINH THỰC PHẨM</t>
  </si>
  <si>
    <t>Tổng số người ngộ độc thực phẩm</t>
  </si>
  <si>
    <t>Tổng số người chết ngộ độc thực phẩm</t>
  </si>
  <si>
    <t>CHƯƠNG TRÌNH MỤC TIÊU KẾ HOẠCH HÓA GIA ĐÌNH</t>
  </si>
  <si>
    <t xml:space="preserve">GIÁM ĐỊNH Y KHOA </t>
  </si>
  <si>
    <t>Phòng chống ARI (nhiễm khuẩn hô hấp cấp tính Trẻ em)</t>
  </si>
  <si>
    <t xml:space="preserve">KH 2021 Sở Y tế giao </t>
  </si>
  <si>
    <t xml:space="preserve"> - Khám tai nạn lao động</t>
  </si>
  <si>
    <t xml:space="preserve"> - Giám định chất độc hoá học</t>
  </si>
  <si>
    <t>VIII</t>
  </si>
  <si>
    <t xml:space="preserve">Tổng số Khám </t>
  </si>
  <si>
    <t>Dùng 
thuốc Nam</t>
  </si>
  <si>
    <t xml:space="preserve">Tổng số Ngày điều trị nội trú </t>
  </si>
  <si>
    <t>Tổng số Bệnh nhân điều trị nội trú</t>
  </si>
  <si>
    <t xml:space="preserve">Tổng số Lần khám bệnh </t>
  </si>
  <si>
    <t xml:space="preserve">Tổng số Giường bệnh </t>
  </si>
  <si>
    <t>Tỷ lệ xã, phường, TT đạt Tiêu chí QGYTX</t>
  </si>
  <si>
    <t>Số xã/phường, TT đạt Tiêu chí QGYTX</t>
  </si>
  <si>
    <t>GB</t>
  </si>
  <si>
    <r>
      <t>%</t>
    </r>
    <r>
      <rPr>
        <sz val="9"/>
        <rFont val="Times New Roman"/>
        <family val="1"/>
      </rPr>
      <t>o</t>
    </r>
  </si>
  <si>
    <t>Tại tỉnh (GS Labo mối nguy)</t>
  </si>
  <si>
    <t>Viêm não Virut khác</t>
  </si>
  <si>
    <t>KẾT QUẢ THỰC HIỆN CHỈ TIÊU PHÁT TRIỂN SỰ NGHIỆP VĂN HÓA- XÃ HỘI</t>
  </si>
  <si>
    <t>Thực hiện 9 tháng năm 2020</t>
  </si>
  <si>
    <t xml:space="preserve">Thực hiện  tháng 9 </t>
  </si>
  <si>
    <t xml:space="preserve">Thực hiện 9 tháng </t>
  </si>
  <si>
    <t>(Kèm theo Báo cáo số          /BC-SYT ngày         / 9 / 2021 của Sở Y tế)</t>
  </si>
  <si>
    <t>9 THÁNG NĂM 2021 (QĐ 656/QĐ-UBND ngày 16/12/2020 của UBND tỉnh)</t>
  </si>
  <si>
    <t>Viêm não vi rút khác</t>
  </si>
  <si>
    <t xml:space="preserve"> - Trung tâm Y tế huyện</t>
  </si>
  <si>
    <t xml:space="preserve"> Tỷ lệ trẻ em dưới 5 tuổi suy dinh dưỡng thể thấp còi (chiều cao/tuổi)</t>
  </si>
  <si>
    <t>Thực hiện 12 tháng năm 2020</t>
  </si>
  <si>
    <t>Thực hiện  tháng 12</t>
  </si>
  <si>
    <t xml:space="preserve"> - Trung tâm huyện</t>
  </si>
  <si>
    <t>Tỷ lệ xã, phường, TT đạt tiêu chí QGYTX</t>
  </si>
  <si>
    <t>Thực hiện
12 tháng 2021</t>
  </si>
  <si>
    <t>Thực hiện
12 tháng 2020</t>
  </si>
  <si>
    <t>TH 12 tháng năm 2021</t>
  </si>
  <si>
    <t>TH 12 tháng năm 2020</t>
  </si>
  <si>
    <t xml:space="preserve">Thực hiện 12 tháng </t>
  </si>
  <si>
    <t>CÔNG TÁC ĐIỀU TRỊ 12 THÁNG NĂM 2021</t>
  </si>
  <si>
    <t>DỰ ÁN BẢO VỆ SỨC KHỎE TÂM THẦN CỘNG ĐỒNG 12 THÁNG NĂM 2021</t>
  </si>
  <si>
    <t>DỰ ÁN PHÒNG CHỐNG LAO 12 THÁNG NĂM 2021</t>
  </si>
  <si>
    <t xml:space="preserve">TH 12 tháng </t>
  </si>
  <si>
    <t>CHƯƠNG TRÌNH ARI 12 THÁNG NĂM 2021</t>
  </si>
  <si>
    <t>DỰ ÁN ĐẢM BẢO CHẤT LƯỢNG VỆ SINH AN TOÀN THỰC PHẨM 12 THÁNG NĂM 2021</t>
  </si>
  <si>
    <t>BÁO CÁO CÔNG TÁC PHÒNG CHỐNG HIV/AIDS 12 THÁNG NĂM 2021</t>
  </si>
  <si>
    <t>HIV 
Phát hiện tháng 12</t>
  </si>
  <si>
    <t xml:space="preserve">HIV 
Phát hiện 
12 tháng </t>
  </si>
  <si>
    <t>Tử vong tháng 12</t>
  </si>
  <si>
    <t xml:space="preserve">Tử vong 
12 tháng </t>
  </si>
  <si>
    <t>BN mới điều trị tháng 12</t>
  </si>
  <si>
    <t xml:space="preserve">BN mới 
điều trị 
12 tháng </t>
  </si>
  <si>
    <t>BÁO CÁO CÔNG TÁC PHCN- DVCĐ 12 THÁNG NĂM 2021</t>
  </si>
  <si>
    <t>DỰ ÁN TIÊM CHỦNG MỞ RỘNG 12 THÁNG NĂM 2021</t>
  </si>
  <si>
    <t>TH 12 Tháng</t>
  </si>
  <si>
    <t>CHƯƠNG TRÌNH VỆ SINH MÔI TRƯỜNG 12 THÁNG NĂM 2021</t>
  </si>
  <si>
    <t>KẾT QUẢ THỰC HIỆN CHƯƠNG TRÌNH BVSKBM 12 THÁNG NĂM 2021</t>
  </si>
  <si>
    <t>- Nguồn số liệu báo cáo 12 tháng năm 2021 - Trung tâm Kiểm soát bệnh tật tỉnh thực hiện</t>
  </si>
  <si>
    <t xml:space="preserve">- Nguồn số liệu báo cáo 12 tháng năm 2021 - Trung tâm Kiểm soát bệnh tật thực hiện </t>
  </si>
  <si>
    <t>KẾT QUẢ THỰC HIỆN CHƯƠNG TRÌNH BVSKTE 12 THÁNG NĂM 2021</t>
  </si>
  <si>
    <t xml:space="preserve"> MẮC - CHẾT DO TAI BIẾN SẢN KHOA TOÀN TỈNH 12 THÁNG NĂM 2021</t>
  </si>
  <si>
    <t xml:space="preserve"> TỬ VONG MẸ TOÀN TỈNH 12 THÁNG NĂM 2021</t>
  </si>
  <si>
    <t>Bệnh nhân điều trị COVID-19</t>
  </si>
  <si>
    <t>KẾT QUẢ KHÁM CHỮA BỆNH CHO ĐỐI TƯỢNG CHÍNH SÁCH 12 THÁNG NĂM 2021</t>
  </si>
  <si>
    <t>Ngoại trú 
(kê đơn)</t>
  </si>
  <si>
    <t xml:space="preserve">Tổng số bệnh nhân điều trị ngoại trú </t>
  </si>
  <si>
    <t xml:space="preserve">Ca (+) 12 tháng </t>
  </si>
  <si>
    <t>Số NKT chuyển quý I/2022</t>
  </si>
  <si>
    <r>
      <t xml:space="preserve">Phụ lục
KẾT QUẢ THỰC HIỆN MỘT SỐ CHỈ TIÊU PHÁT TRIỂN SỰ NGHIỆP VĂN HÓA- XÃ HỘI
 NĂM 2021 (QĐ 656/QĐ-UBND ngày 16/12/2020 của UBND tỉnh)
</t>
    </r>
    <r>
      <rPr>
        <i/>
        <sz val="13"/>
        <rFont val="Times New Roman"/>
        <family val="1"/>
      </rPr>
      <t>(Kèm theo Báo cáo số          /BC-SYT ngày         / 01 / 2022 của Sở Y tế)</t>
    </r>
  </si>
  <si>
    <t>KẾT QUẢ THỰC HIỆN CÔNG TÁC Y TẾ NĂM 2021</t>
  </si>
  <si>
    <r>
      <t>Điều trị mới trong  12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tháng </t>
    </r>
  </si>
  <si>
    <r>
      <t xml:space="preserve">Khám và Điều trị Y học Dân tộc,
 Dùng thuốc Nam 
</t>
    </r>
    <r>
      <rPr>
        <i/>
        <sz val="11"/>
        <rFont val="Times New Roman"/>
        <family val="1"/>
      </rPr>
      <t>(Từ 01/01/2021 đến 31/12/2021)</t>
    </r>
  </si>
  <si>
    <r>
      <t>CX SD giường bệnh :</t>
    </r>
    <r>
      <rPr>
        <sz val="10"/>
        <rFont val="Times New Roman"/>
        <family val="1"/>
      </rPr>
      <t xml:space="preserve"> (%)</t>
    </r>
  </si>
  <si>
    <r>
      <t xml:space="preserve"> DỰ ÁN BẢO VỆ SỨC KHỎE TÂM THẦN CỘNG ĐỒNG 12 THÁNG NĂM 2021
</t>
    </r>
    <r>
      <rPr>
        <i/>
        <sz val="12"/>
        <rFont val="Times New Roman"/>
        <family val="1"/>
      </rPr>
      <t>(Tiếp theo)</t>
    </r>
  </si>
  <si>
    <t>Tiêm chủng 
đầy đủ cho trẻ &lt; 1 tuổi</t>
  </si>
  <si>
    <r>
      <rPr>
        <b/>
        <sz val="12"/>
        <rFont val="Times New Roman"/>
        <family val="1"/>
      </rPr>
      <t>Tiêm vác xin DPT</t>
    </r>
    <r>
      <rPr>
        <b/>
        <sz val="12"/>
        <rFont val=".VnArial Narrow"/>
        <family val="2"/>
      </rPr>
      <t xml:space="preserve"> </t>
    </r>
    <r>
      <rPr>
        <b/>
        <sz val="12"/>
        <rFont val="Times New Roman"/>
        <family val="1"/>
      </rPr>
      <t>bổ sung 
cho trẻ 18 tháng tuổi</t>
    </r>
  </si>
  <si>
    <t>Tiêm vắc xin Sởi - Rubella
cho trẻ 18 tháng tuổi</t>
  </si>
  <si>
    <r>
      <t>Giám sát các CTCN dưới 1000m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/ngày/ đêm  </t>
    </r>
  </si>
  <si>
    <r>
      <t xml:space="preserve">KH 2021 </t>
    </r>
    <r>
      <rPr>
        <b/>
        <i/>
        <sz val="12"/>
        <rFont val="Times New Roman"/>
        <family val="1"/>
      </rPr>
      <t>(Mẫu)</t>
    </r>
  </si>
  <si>
    <t xml:space="preserve">Kiểm tra công trình
VS và TV VSMT hộ Gia đình </t>
  </si>
  <si>
    <r>
      <rPr>
        <b/>
        <i/>
        <sz val="11.5"/>
        <rFont val="Times New Roman"/>
        <family val="1"/>
      </rPr>
      <t>Ghi chú</t>
    </r>
    <r>
      <rPr>
        <sz val="11.5"/>
        <rFont val="Times New Roman"/>
        <family val="1"/>
      </rPr>
      <t>: ( M: số mắc, C: số chết)</t>
    </r>
  </si>
  <si>
    <r>
      <t xml:space="preserve">BÁO CÁO BỆNH TRUYỀN NHIỄM 12 THÁNG NĂM 2021
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từ 01/01/2021 đến 31/12/2021)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</si>
</sst>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#,##0;[Red]#,##0"/>
    <numFmt numFmtId="169" formatCode="0;[Red]0"/>
    <numFmt numFmtId="170" formatCode="0.000"/>
  </numFmts>
  <fonts count="296">
    <font>
      <sz val="12"/>
      <name val=".VnTime"/>
      <family val="0"/>
    </font>
    <font>
      <sz val="11"/>
      <color indexed="63"/>
      <name val="Calibri"/>
      <family val="2"/>
    </font>
    <font>
      <sz val="10"/>
      <name val="Times New Roman"/>
      <family val="1"/>
    </font>
    <font>
      <sz val="14"/>
      <name val=".vntime"/>
      <family val="2"/>
    </font>
    <font>
      <sz val="14"/>
      <name val=".VnArial Narrow"/>
      <family val="2"/>
    </font>
    <font>
      <sz val="12"/>
      <name val=".VnArial Narrow"/>
      <family val="2"/>
    </font>
    <font>
      <b/>
      <sz val="14"/>
      <name val=".VnTime"/>
      <family val="2"/>
    </font>
    <font>
      <b/>
      <sz val="14"/>
      <name val=".VnArial Narrow"/>
      <family val="2"/>
    </font>
    <font>
      <b/>
      <sz val="16"/>
      <name val=".VnTimeH"/>
      <family val="2"/>
    </font>
    <font>
      <b/>
      <sz val="14"/>
      <name val=".VnArial"/>
      <family val="2"/>
    </font>
    <font>
      <sz val="14"/>
      <name val=".VnArial"/>
      <family val="2"/>
    </font>
    <font>
      <sz val="12"/>
      <name val=".VnArial"/>
      <family val="2"/>
    </font>
    <font>
      <sz val="18"/>
      <name val=".VnTime"/>
      <family val="2"/>
    </font>
    <font>
      <b/>
      <sz val="12"/>
      <name val=".VnTime"/>
      <family val="2"/>
    </font>
    <font>
      <sz val="8"/>
      <name val=".VnTim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.VnArial Narrow"/>
      <family val="2"/>
    </font>
    <font>
      <b/>
      <sz val="12"/>
      <name val=".VnTimeH"/>
      <family val="2"/>
    </font>
    <font>
      <b/>
      <sz val="11"/>
      <name val=".VnArial Narrow"/>
      <family val="2"/>
    </font>
    <font>
      <sz val="11"/>
      <name val=".VnArial Narrow"/>
      <family val="2"/>
    </font>
    <font>
      <b/>
      <sz val="16"/>
      <name val="Times New Roman"/>
      <family val="1"/>
    </font>
    <font>
      <sz val="14"/>
      <color indexed="12"/>
      <name val=".VnArial Narrow"/>
      <family val="2"/>
    </font>
    <font>
      <b/>
      <sz val="14"/>
      <color indexed="12"/>
      <name val=".VnArial Narrow"/>
      <family val="2"/>
    </font>
    <font>
      <sz val="14"/>
      <color indexed="12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2"/>
      <color indexed="10"/>
      <name val=".VnTime"/>
      <family val="2"/>
    </font>
    <font>
      <sz val="11"/>
      <name val=".VnTime"/>
      <family val="2"/>
    </font>
    <font>
      <b/>
      <sz val="10"/>
      <name val=".VnArial Narrow"/>
      <family val="2"/>
    </font>
    <font>
      <sz val="13"/>
      <name val=".VnArial Narrow"/>
      <family val="2"/>
    </font>
    <font>
      <b/>
      <sz val="11"/>
      <name val="Times New Roman"/>
      <family val="1"/>
    </font>
    <font>
      <sz val="13"/>
      <name val=".VnTime"/>
      <family val="2"/>
    </font>
    <font>
      <i/>
      <sz val="11"/>
      <name val=".VnTime"/>
      <family val="2"/>
    </font>
    <font>
      <b/>
      <sz val="12"/>
      <color indexed="12"/>
      <name val=".VnArial Narrow"/>
      <family val="2"/>
    </font>
    <font>
      <b/>
      <sz val="12"/>
      <color indexed="12"/>
      <name val="Times New Roman"/>
      <family val="1"/>
    </font>
    <font>
      <sz val="12"/>
      <color indexed="12"/>
      <name val=".VnArial Narrow"/>
      <family val="2"/>
    </font>
    <font>
      <sz val="12"/>
      <color indexed="12"/>
      <name val=".VnTime"/>
      <family val="2"/>
    </font>
    <font>
      <sz val="12"/>
      <color indexed="12"/>
      <name val="Times New Roman"/>
      <family val="1"/>
    </font>
    <font>
      <sz val="11"/>
      <color indexed="12"/>
      <name val=".VnArial Narrow"/>
      <family val="2"/>
    </font>
    <font>
      <b/>
      <sz val="10"/>
      <name val=".VnTime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0.5"/>
      <name val="Times New Roman"/>
      <family val="1"/>
    </font>
    <font>
      <i/>
      <sz val="12"/>
      <name val="Times New Roman"/>
      <family val="1"/>
    </font>
    <font>
      <sz val="13"/>
      <color indexed="12"/>
      <name val="Times New Roman"/>
      <family val="1"/>
    </font>
    <font>
      <b/>
      <sz val="14"/>
      <color indexed="12"/>
      <name val="Times New Roman"/>
      <family val="1"/>
    </font>
    <font>
      <sz val="15"/>
      <color indexed="12"/>
      <name val="Times New Roman"/>
      <family val="1"/>
    </font>
    <font>
      <b/>
      <sz val="15"/>
      <color indexed="12"/>
      <name val="Times New Roman"/>
      <family val="1"/>
    </font>
    <font>
      <sz val="10"/>
      <name val=".VnTime"/>
      <family val="2"/>
    </font>
    <font>
      <b/>
      <sz val="10.5"/>
      <color indexed="12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10.5"/>
      <name val=".VnTime"/>
      <family val="2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sz val="11"/>
      <name val=".VnTime"/>
      <family val="2"/>
    </font>
    <font>
      <b/>
      <i/>
      <sz val="11"/>
      <name val="Times New Roman"/>
      <family val="1"/>
    </font>
    <font>
      <b/>
      <sz val="10"/>
      <color indexed="12"/>
      <name val="Times New Roman"/>
      <family val="1"/>
    </font>
    <font>
      <sz val="9.5"/>
      <name val="Times New Roman"/>
      <family val="1"/>
    </font>
    <font>
      <b/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name val="Cambria"/>
      <family val="1"/>
    </font>
    <font>
      <i/>
      <sz val="13"/>
      <name val="Times New Roman"/>
      <family val="1"/>
    </font>
    <font>
      <sz val="12"/>
      <name val=".VnArial NarrowH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name val=".VnArial Narrow"/>
      <family val="2"/>
    </font>
    <font>
      <sz val="9"/>
      <name val="Times New Roman"/>
      <family val="1"/>
    </font>
    <font>
      <b/>
      <sz val="13"/>
      <color indexed="10"/>
      <name val="Times New Roman"/>
      <family val="1"/>
    </font>
    <font>
      <i/>
      <sz val="10.5"/>
      <name val="Times New Roman"/>
      <family val="1"/>
    </font>
    <font>
      <b/>
      <sz val="13"/>
      <name val=".VnTime"/>
      <family val="2"/>
    </font>
    <font>
      <sz val="10"/>
      <color indexed="8"/>
      <name val="Calibri"/>
      <family val="2"/>
    </font>
    <font>
      <sz val="11"/>
      <name val=".VnArial"/>
      <family val="2"/>
    </font>
    <font>
      <b/>
      <sz val="12"/>
      <color indexed="10"/>
      <name val=".VnTime"/>
      <family val="2"/>
    </font>
    <font>
      <b/>
      <sz val="8"/>
      <color indexed="10"/>
      <name val=".VnArial"/>
      <family val="2"/>
    </font>
    <font>
      <b/>
      <sz val="10"/>
      <color indexed="10"/>
      <name val=".VnTime"/>
      <family val="2"/>
    </font>
    <font>
      <sz val="8"/>
      <color indexed="10"/>
      <name val=".VnArial"/>
      <family val="2"/>
    </font>
    <font>
      <sz val="10"/>
      <color indexed="10"/>
      <name val=".VnTime"/>
      <family val="2"/>
    </font>
    <font>
      <i/>
      <sz val="11"/>
      <name val="Times New Roman"/>
      <family val="1"/>
    </font>
    <font>
      <vertAlign val="subscript"/>
      <sz val="11"/>
      <name val=".VnTime"/>
      <family val="1"/>
    </font>
    <font>
      <vertAlign val="superscript"/>
      <sz val="11"/>
      <name val=".VnTime"/>
      <family val="1"/>
    </font>
    <font>
      <b/>
      <sz val="11"/>
      <name val=".VnArial"/>
      <family val="2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30"/>
      <name val="Times New Roman"/>
      <family val="1"/>
    </font>
    <font>
      <sz val="10"/>
      <name val="Calibri"/>
      <family val="2"/>
    </font>
    <font>
      <i/>
      <sz val="10"/>
      <name val=".VnTime"/>
      <family val="2"/>
    </font>
    <font>
      <b/>
      <sz val="11.5"/>
      <name val="Times New Roman"/>
      <family val="1"/>
    </font>
    <font>
      <i/>
      <sz val="10"/>
      <name val="Times New Roman"/>
      <family val="1"/>
    </font>
    <font>
      <b/>
      <sz val="10"/>
      <color indexed="8"/>
      <name val="Calibri"/>
      <family val="2"/>
    </font>
    <font>
      <sz val="8"/>
      <name val=".VnArial"/>
      <family val="2"/>
    </font>
    <font>
      <b/>
      <sz val="8"/>
      <name val=".VnArial"/>
      <family val="2"/>
    </font>
    <font>
      <i/>
      <sz val="10"/>
      <color indexed="8"/>
      <name val="Calibri"/>
      <family val="2"/>
    </font>
    <font>
      <i/>
      <sz val="12"/>
      <color indexed="10"/>
      <name val=".VnTime"/>
      <family val="2"/>
    </font>
    <font>
      <i/>
      <sz val="12"/>
      <name val=".VnTime"/>
      <family val="2"/>
    </font>
    <font>
      <sz val="11.5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2"/>
      <name val=".VnTimeH"/>
      <family val="2"/>
    </font>
    <font>
      <b/>
      <sz val="12"/>
      <name val=".VnArial"/>
      <family val="2"/>
    </font>
    <font>
      <b/>
      <i/>
      <sz val="12"/>
      <name val=".VnTime"/>
      <family val="2"/>
    </font>
    <font>
      <b/>
      <sz val="12"/>
      <name val=".VnArial NarrowH"/>
      <family val="2"/>
    </font>
    <font>
      <vertAlign val="superscript"/>
      <sz val="12"/>
      <name val="Times New Roman"/>
      <family val="1"/>
    </font>
    <font>
      <b/>
      <sz val="9.5"/>
      <name val="Times New Roman"/>
      <family val="1"/>
    </font>
    <font>
      <sz val="11"/>
      <name val="Arial"/>
      <family val="2"/>
    </font>
    <font>
      <b/>
      <i/>
      <sz val="11.5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.VnTime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2"/>
      <color indexed="8"/>
      <name val="Times New Roman"/>
      <family val="2"/>
    </font>
    <font>
      <sz val="10.5"/>
      <color indexed="8"/>
      <name val="Times New Roman"/>
      <family val="2"/>
    </font>
    <font>
      <sz val="16"/>
      <color indexed="12"/>
      <name val=".VnTimeH"/>
      <family val="2"/>
    </font>
    <font>
      <sz val="12"/>
      <color indexed="8"/>
      <name val=".VnTime"/>
      <family val="2"/>
    </font>
    <font>
      <b/>
      <i/>
      <sz val="12"/>
      <color indexed="12"/>
      <name val=".VnArial Narrow"/>
      <family val="2"/>
    </font>
    <font>
      <b/>
      <sz val="11"/>
      <color indexed="12"/>
      <name val=".VnArial Narrow"/>
      <family val="2"/>
    </font>
    <font>
      <sz val="11"/>
      <color indexed="12"/>
      <name val="Arial"/>
      <family val="2"/>
    </font>
    <font>
      <b/>
      <sz val="9.5"/>
      <color indexed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i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Times New Roman"/>
      <family val="1"/>
    </font>
    <font>
      <sz val="11"/>
      <color indexed="60"/>
      <name val="Times New Roman"/>
      <family val="1"/>
    </font>
    <font>
      <sz val="10.5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.VnArial Narrow"/>
      <family val="2"/>
    </font>
    <font>
      <sz val="11"/>
      <color indexed="12"/>
      <name val=".VnTime"/>
      <family val="2"/>
    </font>
    <font>
      <sz val="12"/>
      <color indexed="60"/>
      <name val=".VnTime"/>
      <family val="2"/>
    </font>
    <font>
      <sz val="11"/>
      <color indexed="12"/>
      <name val="Cambria"/>
      <family val="1"/>
    </font>
    <font>
      <sz val="10.5"/>
      <color indexed="10"/>
      <name val="Times New Roman"/>
      <family val="1"/>
    </font>
    <font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9.5"/>
      <color indexed="12"/>
      <name val="Times New Roman"/>
      <family val="1"/>
    </font>
    <font>
      <b/>
      <sz val="12"/>
      <color indexed="12"/>
      <name val=".VnTime"/>
      <family val="2"/>
    </font>
    <font>
      <sz val="12"/>
      <color indexed="50"/>
      <name val=".VnTime"/>
      <family val="2"/>
    </font>
    <font>
      <sz val="13.5"/>
      <color indexed="30"/>
      <name val="Times New Roman"/>
      <family val="1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3.5"/>
      <color indexed="10"/>
      <name val="Times New Roman"/>
      <family val="1"/>
    </font>
    <font>
      <sz val="12"/>
      <color indexed="9"/>
      <name val=".VnTime"/>
      <family val="2"/>
    </font>
    <font>
      <sz val="10"/>
      <name val="Cambria"/>
      <family val="1"/>
    </font>
    <font>
      <b/>
      <sz val="11"/>
      <name val="Cambria"/>
      <family val="1"/>
    </font>
    <font>
      <b/>
      <sz val="16"/>
      <color indexed="30"/>
      <name val="Times New Roman"/>
      <family val="1"/>
    </font>
    <font>
      <sz val="9.5"/>
      <name val="Cambria"/>
      <family val="1"/>
    </font>
    <font>
      <sz val="12"/>
      <color indexed="60"/>
      <name val="Times New Roman"/>
      <family val="1"/>
    </font>
    <font>
      <sz val="10"/>
      <color indexed="10"/>
      <name val="Times New Roman"/>
      <family val="1"/>
    </font>
    <font>
      <sz val="11.5"/>
      <color indexed="12"/>
      <name val="Times New Roman"/>
      <family val="1"/>
    </font>
    <font>
      <sz val="11.5"/>
      <color indexed="60"/>
      <name val="Times New Roman"/>
      <family val="1"/>
    </font>
    <font>
      <sz val="11"/>
      <color indexed="10"/>
      <name val=".VnTime"/>
      <family val="2"/>
    </font>
    <font>
      <sz val="10"/>
      <color indexed="60"/>
      <name val="Times New Roman"/>
      <family val="1"/>
    </font>
    <font>
      <sz val="11"/>
      <color indexed="60"/>
      <name val=".VnTime"/>
      <family val="2"/>
    </font>
    <font>
      <sz val="11"/>
      <color indexed="36"/>
      <name val="Times New Roman"/>
      <family val="1"/>
    </font>
    <font>
      <b/>
      <sz val="10"/>
      <name val="Calibri"/>
      <family val="2"/>
    </font>
    <font>
      <sz val="12"/>
      <color indexed="10"/>
      <name val=".VnArial Narrow"/>
      <family val="2"/>
    </font>
    <font>
      <sz val="10"/>
      <color indexed="12"/>
      <name val=".VnTime"/>
      <family val="2"/>
    </font>
    <font>
      <b/>
      <sz val="10"/>
      <color indexed="12"/>
      <name val=".VnTime"/>
      <family val="2"/>
    </font>
    <font>
      <i/>
      <sz val="10"/>
      <name val="Cambria"/>
      <family val="1"/>
    </font>
    <font>
      <sz val="10"/>
      <color indexed="9"/>
      <name val="Times New Roman"/>
      <family val="1"/>
    </font>
    <font>
      <sz val="11"/>
      <color indexed="9"/>
      <name val=".VnTime"/>
      <family val="2"/>
    </font>
    <font>
      <b/>
      <sz val="11"/>
      <color indexed="60"/>
      <name val="Times New Roman"/>
      <family val="1"/>
    </font>
    <font>
      <i/>
      <sz val="10"/>
      <color indexed="12"/>
      <name val="Arial"/>
      <family val="2"/>
    </font>
    <font>
      <b/>
      <sz val="16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FF"/>
      <name val="Times New Roman"/>
      <family val="1"/>
    </font>
    <font>
      <b/>
      <sz val="13"/>
      <color rgb="FF0000FF"/>
      <name val="Times New Roman"/>
      <family val="1"/>
    </font>
    <font>
      <sz val="12"/>
      <color rgb="FF0000FF"/>
      <name val=".VnArial Narrow"/>
      <family val="2"/>
    </font>
    <font>
      <b/>
      <sz val="12"/>
      <color rgb="FF0000FF"/>
      <name val=".VnArial Narrow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b/>
      <sz val="12"/>
      <color theme="1"/>
      <name val="Times New Roman"/>
      <family val="2"/>
    </font>
    <font>
      <sz val="10.5"/>
      <color theme="1"/>
      <name val="Times New Roman"/>
      <family val="2"/>
    </font>
    <font>
      <b/>
      <sz val="14"/>
      <color rgb="FF0000FF"/>
      <name val="Times New Roman"/>
      <family val="1"/>
    </font>
    <font>
      <sz val="12"/>
      <color rgb="FF0000FF"/>
      <name val=".VnTime"/>
      <family val="2"/>
    </font>
    <font>
      <sz val="16"/>
      <color rgb="FF0000FF"/>
      <name val=".VnTimeH"/>
      <family val="2"/>
    </font>
    <font>
      <sz val="14"/>
      <color rgb="FF0000FF"/>
      <name val="Times New Roman"/>
      <family val="1"/>
    </font>
    <font>
      <sz val="12"/>
      <color theme="1"/>
      <name val=".VnTime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0.5"/>
      <color rgb="FF0000FF"/>
      <name val="Times New Roman"/>
      <family val="1"/>
    </font>
    <font>
      <b/>
      <sz val="10.5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i/>
      <sz val="12"/>
      <color rgb="FF0000FF"/>
      <name val=".VnArial Narrow"/>
      <family val="2"/>
    </font>
    <font>
      <sz val="11"/>
      <color rgb="FF0000FF"/>
      <name val="Times New Roman"/>
      <family val="1"/>
    </font>
    <font>
      <sz val="11"/>
      <color rgb="FF0000FF"/>
      <name val=".VnArial Narrow"/>
      <family val="2"/>
    </font>
    <font>
      <b/>
      <sz val="11"/>
      <color rgb="FF0000FF"/>
      <name val=".VnArial Narrow"/>
      <family val="2"/>
    </font>
    <font>
      <sz val="11"/>
      <color rgb="FF0000FF"/>
      <name val="Arial"/>
      <family val="2"/>
    </font>
    <font>
      <b/>
      <sz val="9.5"/>
      <color rgb="FF0000FF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i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CC"/>
      <name val="Times New Roman"/>
      <family val="1"/>
    </font>
    <font>
      <sz val="11"/>
      <color rgb="FF0000CC"/>
      <name val="Times New Roman"/>
      <family val="1"/>
    </font>
    <font>
      <b/>
      <sz val="11"/>
      <color rgb="FF0000CC"/>
      <name val="Times New Roman"/>
      <family val="1"/>
    </font>
    <font>
      <sz val="10"/>
      <color rgb="FF0000CC"/>
      <name val="Times New Roman"/>
      <family val="1"/>
    </font>
    <font>
      <sz val="10.5"/>
      <color rgb="FF0000CC"/>
      <name val="Times New Roman"/>
      <family val="1"/>
    </font>
    <font>
      <b/>
      <sz val="10.5"/>
      <color rgb="FF0000CC"/>
      <name val="Times New Roman"/>
      <family val="1"/>
    </font>
    <font>
      <sz val="12"/>
      <color rgb="FF0000CC"/>
      <name val=".VnTime"/>
      <family val="2"/>
    </font>
    <font>
      <b/>
      <sz val="10"/>
      <color theme="1"/>
      <name val="Times New Roman"/>
      <family val="1"/>
    </font>
    <font>
      <sz val="11"/>
      <color rgb="FFC00000"/>
      <name val="Times New Roman"/>
      <family val="1"/>
    </font>
    <font>
      <sz val="10.5"/>
      <color rgb="FFC00000"/>
      <name val="Times New Roman"/>
      <family val="1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.VnArial Narrow"/>
      <family val="2"/>
    </font>
    <font>
      <sz val="11"/>
      <color rgb="FF0000FF"/>
      <name val=".VnTime"/>
      <family val="2"/>
    </font>
    <font>
      <sz val="12"/>
      <color rgb="FFC00000"/>
      <name val=".VnTime"/>
      <family val="2"/>
    </font>
    <font>
      <sz val="11"/>
      <color rgb="FF0000FF"/>
      <name val="Cambria"/>
      <family val="1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sz val="9.5"/>
      <color rgb="FF0000FF"/>
      <name val="Times New Roman"/>
      <family val="1"/>
    </font>
    <font>
      <b/>
      <sz val="12"/>
      <color rgb="FF0000FF"/>
      <name val=".VnTime"/>
      <family val="2"/>
    </font>
    <font>
      <sz val="12"/>
      <color rgb="FF92D050"/>
      <name val=".VnTime"/>
      <family val="2"/>
    </font>
    <font>
      <sz val="14"/>
      <color rgb="FF0033CC"/>
      <name val="Times New Roman"/>
      <family val="1"/>
    </font>
    <font>
      <sz val="13.5"/>
      <color rgb="FF0033CC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3.5"/>
      <color rgb="FFFF0000"/>
      <name val="Times New Roman"/>
      <family val="1"/>
    </font>
    <font>
      <sz val="12"/>
      <color theme="0"/>
      <name val=".VnTime"/>
      <family val="2"/>
    </font>
    <font>
      <b/>
      <sz val="16"/>
      <color rgb="FF0033CC"/>
      <name val="Times New Roman"/>
      <family val="1"/>
    </font>
    <font>
      <sz val="12"/>
      <color rgb="FFC00000"/>
      <name val="Times New Roman"/>
      <family val="1"/>
    </font>
    <font>
      <sz val="10"/>
      <color rgb="FFFF0000"/>
      <name val="Times New Roman"/>
      <family val="1"/>
    </font>
    <font>
      <sz val="11.5"/>
      <color rgb="FF0000FF"/>
      <name val="Times New Roman"/>
      <family val="1"/>
    </font>
    <font>
      <sz val="11.5"/>
      <color rgb="FFC00000"/>
      <name val="Times New Roman"/>
      <family val="1"/>
    </font>
    <font>
      <sz val="11"/>
      <color rgb="FFFF0000"/>
      <name val=".VnTime"/>
      <family val="2"/>
    </font>
    <font>
      <sz val="10"/>
      <color rgb="FFC00000"/>
      <name val="Times New Roman"/>
      <family val="1"/>
    </font>
    <font>
      <sz val="11"/>
      <color rgb="FFC00000"/>
      <name val=".VnTime"/>
      <family val="2"/>
    </font>
    <font>
      <sz val="11"/>
      <color rgb="FF7030A0"/>
      <name val="Times New Roman"/>
      <family val="1"/>
    </font>
    <font>
      <sz val="12"/>
      <color rgb="FFFF0000"/>
      <name val=".VnArial Narrow"/>
      <family val="2"/>
    </font>
    <font>
      <sz val="10"/>
      <color rgb="FF0000FF"/>
      <name val=".VnTime"/>
      <family val="2"/>
    </font>
    <font>
      <sz val="10"/>
      <color rgb="FF0000CC"/>
      <name val=".VnTime"/>
      <family val="2"/>
    </font>
    <font>
      <b/>
      <sz val="10"/>
      <color rgb="FF0000CC"/>
      <name val=".VnTime"/>
      <family val="2"/>
    </font>
    <font>
      <b/>
      <sz val="10"/>
      <color rgb="FF0000FF"/>
      <name val=".VnTime"/>
      <family val="2"/>
    </font>
    <font>
      <sz val="10"/>
      <color theme="0"/>
      <name val="Times New Roman"/>
      <family val="1"/>
    </font>
    <font>
      <sz val="11"/>
      <color theme="0"/>
      <name val=".VnTime"/>
      <family val="2"/>
    </font>
    <font>
      <b/>
      <sz val="11"/>
      <color rgb="FFC00000"/>
      <name val="Times New Roman"/>
      <family val="1"/>
    </font>
    <font>
      <i/>
      <sz val="10"/>
      <color rgb="FF0000FF"/>
      <name val="Arial"/>
      <family val="2"/>
    </font>
    <font>
      <b/>
      <sz val="16"/>
      <color rgb="FF0000FF"/>
      <name val="Times New Roman"/>
      <family val="1"/>
    </font>
    <font>
      <b/>
      <sz val="15"/>
      <color rgb="FF0000F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 style="dotted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tted"/>
      <bottom/>
    </border>
    <border>
      <left/>
      <right style="thin"/>
      <top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thin"/>
      <right/>
      <top/>
      <bottom style="hair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hair"/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6" fillId="2" borderId="0" applyNumberFormat="0" applyBorder="0" applyAlignment="0" applyProtection="0"/>
    <xf numFmtId="0" fontId="196" fillId="3" borderId="0" applyNumberFormat="0" applyBorder="0" applyAlignment="0" applyProtection="0"/>
    <xf numFmtId="0" fontId="196" fillId="4" borderId="0" applyNumberFormat="0" applyBorder="0" applyAlignment="0" applyProtection="0"/>
    <xf numFmtId="0" fontId="196" fillId="5" borderId="0" applyNumberFormat="0" applyBorder="0" applyAlignment="0" applyProtection="0"/>
    <xf numFmtId="0" fontId="196" fillId="6" borderId="0" applyNumberFormat="0" applyBorder="0" applyAlignment="0" applyProtection="0"/>
    <xf numFmtId="0" fontId="196" fillId="7" borderId="0" applyNumberFormat="0" applyBorder="0" applyAlignment="0" applyProtection="0"/>
    <xf numFmtId="0" fontId="196" fillId="8" borderId="0" applyNumberFormat="0" applyBorder="0" applyAlignment="0" applyProtection="0"/>
    <xf numFmtId="0" fontId="196" fillId="9" borderId="0" applyNumberFormat="0" applyBorder="0" applyAlignment="0" applyProtection="0"/>
    <xf numFmtId="0" fontId="196" fillId="10" borderId="0" applyNumberFormat="0" applyBorder="0" applyAlignment="0" applyProtection="0"/>
    <xf numFmtId="0" fontId="196" fillId="11" borderId="0" applyNumberFormat="0" applyBorder="0" applyAlignment="0" applyProtection="0"/>
    <xf numFmtId="0" fontId="196" fillId="12" borderId="0" applyNumberFormat="0" applyBorder="0" applyAlignment="0" applyProtection="0"/>
    <xf numFmtId="0" fontId="196" fillId="13" borderId="0" applyNumberFormat="0" applyBorder="0" applyAlignment="0" applyProtection="0"/>
    <xf numFmtId="0" fontId="197" fillId="14" borderId="0" applyNumberFormat="0" applyBorder="0" applyAlignment="0" applyProtection="0"/>
    <xf numFmtId="0" fontId="197" fillId="15" borderId="0" applyNumberFormat="0" applyBorder="0" applyAlignment="0" applyProtection="0"/>
    <xf numFmtId="0" fontId="197" fillId="16" borderId="0" applyNumberFormat="0" applyBorder="0" applyAlignment="0" applyProtection="0"/>
    <xf numFmtId="0" fontId="197" fillId="17" borderId="0" applyNumberFormat="0" applyBorder="0" applyAlignment="0" applyProtection="0"/>
    <xf numFmtId="0" fontId="197" fillId="18" borderId="0" applyNumberFormat="0" applyBorder="0" applyAlignment="0" applyProtection="0"/>
    <xf numFmtId="0" fontId="197" fillId="19" borderId="0" applyNumberFormat="0" applyBorder="0" applyAlignment="0" applyProtection="0"/>
    <xf numFmtId="0" fontId="197" fillId="20" borderId="0" applyNumberFormat="0" applyBorder="0" applyAlignment="0" applyProtection="0"/>
    <xf numFmtId="0" fontId="197" fillId="21" borderId="0" applyNumberFormat="0" applyBorder="0" applyAlignment="0" applyProtection="0"/>
    <xf numFmtId="0" fontId="197" fillId="22" borderId="0" applyNumberFormat="0" applyBorder="0" applyAlignment="0" applyProtection="0"/>
    <xf numFmtId="0" fontId="197" fillId="23" borderId="0" applyNumberFormat="0" applyBorder="0" applyAlignment="0" applyProtection="0"/>
    <xf numFmtId="0" fontId="197" fillId="24" borderId="0" applyNumberFormat="0" applyBorder="0" applyAlignment="0" applyProtection="0"/>
    <xf numFmtId="0" fontId="197" fillId="25" borderId="0" applyNumberFormat="0" applyBorder="0" applyAlignment="0" applyProtection="0"/>
    <xf numFmtId="0" fontId="198" fillId="26" borderId="0" applyNumberFormat="0" applyBorder="0" applyAlignment="0" applyProtection="0"/>
    <xf numFmtId="0" fontId="199" fillId="27" borderId="1" applyNumberFormat="0" applyAlignment="0" applyProtection="0"/>
    <xf numFmtId="0" fontId="20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29" borderId="0" applyNumberFormat="0" applyBorder="0" applyAlignment="0" applyProtection="0"/>
    <xf numFmtId="0" fontId="204" fillId="0" borderId="3" applyNumberFormat="0" applyFill="0" applyAlignment="0" applyProtection="0"/>
    <xf numFmtId="0" fontId="205" fillId="0" borderId="4" applyNumberFormat="0" applyFill="0" applyAlignment="0" applyProtection="0"/>
    <xf numFmtId="0" fontId="206" fillId="0" borderId="5" applyNumberFormat="0" applyFill="0" applyAlignment="0" applyProtection="0"/>
    <xf numFmtId="0" fontId="206" fillId="0" borderId="0" applyNumberFormat="0" applyFill="0" applyBorder="0" applyAlignment="0" applyProtection="0"/>
    <xf numFmtId="0" fontId="207" fillId="30" borderId="1" applyNumberFormat="0" applyAlignment="0" applyProtection="0"/>
    <xf numFmtId="0" fontId="208" fillId="0" borderId="6" applyNumberFormat="0" applyFill="0" applyAlignment="0" applyProtection="0"/>
    <xf numFmtId="0" fontId="209" fillId="31" borderId="0" applyNumberFormat="0" applyBorder="0" applyAlignment="0" applyProtection="0"/>
    <xf numFmtId="0" fontId="0" fillId="0" borderId="0">
      <alignment/>
      <protection/>
    </xf>
    <xf numFmtId="0" fontId="2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210" fillId="27" borderId="8" applyNumberFormat="0" applyAlignment="0" applyProtection="0"/>
    <xf numFmtId="9" fontId="0" fillId="0" borderId="0" applyFon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9" applyNumberFormat="0" applyFill="0" applyAlignment="0" applyProtection="0"/>
    <xf numFmtId="0" fontId="213" fillId="0" borderId="0" applyNumberFormat="0" applyFill="0" applyBorder="0" applyAlignment="0" applyProtection="0"/>
  </cellStyleXfs>
  <cellXfs count="2041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5" fillId="0" borderId="12" xfId="0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164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1" fontId="17" fillId="0" borderId="11" xfId="0" applyNumberFormat="1" applyFont="1" applyBorder="1" applyAlignment="1">
      <alignment horizontal="left" vertical="center"/>
    </xf>
    <xf numFmtId="1" fontId="17" fillId="0" borderId="13" xfId="0" applyNumberFormat="1" applyFont="1" applyBorder="1" applyAlignment="1">
      <alignment horizontal="left" vertical="center"/>
    </xf>
    <xf numFmtId="1" fontId="15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/>
    </xf>
    <xf numFmtId="164" fontId="30" fillId="0" borderId="14" xfId="0" applyNumberFormat="1" applyFont="1" applyFill="1" applyBorder="1" applyAlignment="1">
      <alignment vertical="center" wrapText="1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vertical="distributed"/>
    </xf>
    <xf numFmtId="49" fontId="17" fillId="0" borderId="0" xfId="0" applyNumberFormat="1" applyFont="1" applyAlignment="1" quotePrefix="1">
      <alignment/>
    </xf>
    <xf numFmtId="49" fontId="17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right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right" vertical="center" wrapText="1"/>
    </xf>
    <xf numFmtId="3" fontId="24" fillId="0" borderId="13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3" fontId="42" fillId="0" borderId="10" xfId="0" applyNumberFormat="1" applyFont="1" applyBorder="1" applyAlignment="1">
      <alignment horizontal="center" vertical="center" wrapText="1"/>
    </xf>
    <xf numFmtId="164" fontId="42" fillId="0" borderId="10" xfId="42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164" fontId="42" fillId="0" borderId="11" xfId="42" applyNumberFormat="1" applyFont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164" fontId="42" fillId="0" borderId="13" xfId="42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center" vertical="center" wrapText="1"/>
    </xf>
    <xf numFmtId="164" fontId="39" fillId="0" borderId="12" xfId="42" applyNumberFormat="1" applyFont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right" vertical="center" wrapText="1"/>
    </xf>
    <xf numFmtId="164" fontId="39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1" fontId="24" fillId="0" borderId="10" xfId="0" applyNumberFormat="1" applyFont="1" applyBorder="1" applyAlignment="1">
      <alignment horizontal="right" vertical="center" wrapText="1"/>
    </xf>
    <xf numFmtId="164" fontId="24" fillId="0" borderId="10" xfId="42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right" vertical="center" wrapText="1"/>
    </xf>
    <xf numFmtId="1" fontId="24" fillId="0" borderId="11" xfId="0" applyNumberFormat="1" applyFont="1" applyBorder="1" applyAlignment="1">
      <alignment horizontal="right" vertical="center" wrapText="1"/>
    </xf>
    <xf numFmtId="164" fontId="24" fillId="0" borderId="11" xfId="42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right" vertical="center" wrapText="1"/>
    </xf>
    <xf numFmtId="164" fontId="24" fillId="0" borderId="13" xfId="42" applyNumberFormat="1" applyFont="1" applyBorder="1" applyAlignment="1">
      <alignment horizontal="center" vertical="center" wrapText="1"/>
    </xf>
    <xf numFmtId="164" fontId="25" fillId="0" borderId="12" xfId="42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Border="1" applyAlignment="1">
      <alignment/>
    </xf>
    <xf numFmtId="0" fontId="38" fillId="0" borderId="15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4" fontId="24" fillId="0" borderId="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 horizontal="right" vertical="center"/>
    </xf>
    <xf numFmtId="3" fontId="25" fillId="0" borderId="0" xfId="0" applyNumberFormat="1" applyFont="1" applyBorder="1" applyAlignment="1">
      <alignment horizontal="center" vertical="center" wrapText="1"/>
    </xf>
    <xf numFmtId="164" fontId="25" fillId="0" borderId="0" xfId="42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164" fontId="40" fillId="0" borderId="0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6" fillId="0" borderId="12" xfId="0" applyFont="1" applyFill="1" applyBorder="1" applyAlignment="1">
      <alignment horizontal="center" vertical="center"/>
    </xf>
    <xf numFmtId="167" fontId="47" fillId="0" borderId="11" xfId="42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1" fontId="17" fillId="0" borderId="16" xfId="0" applyNumberFormat="1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" fontId="5" fillId="33" borderId="1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164" fontId="40" fillId="0" borderId="13" xfId="0" applyNumberFormat="1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164" fontId="38" fillId="0" borderId="12" xfId="0" applyNumberFormat="1" applyFont="1" applyBorder="1" applyAlignment="1">
      <alignment vertical="center" wrapText="1"/>
    </xf>
    <xf numFmtId="1" fontId="45" fillId="0" borderId="10" xfId="0" applyNumberFormat="1" applyFont="1" applyBorder="1" applyAlignment="1">
      <alignment horizontal="left" vertical="center"/>
    </xf>
    <xf numFmtId="0" fontId="30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67" fontId="45" fillId="0" borderId="10" xfId="42" applyNumberFormat="1" applyFont="1" applyBorder="1" applyAlignment="1">
      <alignment horizontal="center" vertical="center" wrapText="1"/>
    </xf>
    <xf numFmtId="167" fontId="51" fillId="0" borderId="10" xfId="42" applyNumberFormat="1" applyFont="1" applyBorder="1" applyAlignment="1">
      <alignment horizontal="center" vertical="center" wrapText="1"/>
    </xf>
    <xf numFmtId="166" fontId="51" fillId="0" borderId="10" xfId="42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7" fontId="45" fillId="0" borderId="11" xfId="42" applyNumberFormat="1" applyFont="1" applyBorder="1" applyAlignment="1">
      <alignment horizontal="center" vertical="center" wrapText="1"/>
    </xf>
    <xf numFmtId="167" fontId="51" fillId="0" borderId="11" xfId="42" applyNumberFormat="1" applyFont="1" applyBorder="1" applyAlignment="1">
      <alignment horizontal="center" vertical="center" wrapText="1"/>
    </xf>
    <xf numFmtId="167" fontId="28" fillId="0" borderId="12" xfId="42" applyNumberFormat="1" applyFont="1" applyBorder="1" applyAlignment="1">
      <alignment horizontal="center" vertical="center" wrapText="1"/>
    </xf>
    <xf numFmtId="166" fontId="51" fillId="0" borderId="11" xfId="42" applyNumberFormat="1" applyFont="1" applyBorder="1" applyAlignment="1">
      <alignment horizontal="center" vertical="center" wrapText="1"/>
    </xf>
    <xf numFmtId="164" fontId="26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167" fontId="26" fillId="0" borderId="11" xfId="42" applyNumberFormat="1" applyFont="1" applyBorder="1" applyAlignment="1">
      <alignment horizontal="center" vertical="center" wrapText="1"/>
    </xf>
    <xf numFmtId="166" fontId="51" fillId="0" borderId="13" xfId="42" applyNumberFormat="1" applyFont="1" applyBorder="1" applyAlignment="1">
      <alignment horizontal="center" vertical="center" wrapText="1"/>
    </xf>
    <xf numFmtId="166" fontId="51" fillId="0" borderId="12" xfId="42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5" fillId="0" borderId="0" xfId="0" applyFont="1" applyAlignment="1">
      <alignment/>
    </xf>
    <xf numFmtId="0" fontId="55" fillId="0" borderId="12" xfId="0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right" vertical="center"/>
    </xf>
    <xf numFmtId="167" fontId="214" fillId="0" borderId="11" xfId="42" applyNumberFormat="1" applyFont="1" applyBorder="1" applyAlignment="1">
      <alignment horizontal="center" vertical="center" wrapText="1"/>
    </xf>
    <xf numFmtId="167" fontId="215" fillId="0" borderId="12" xfId="42" applyNumberFormat="1" applyFont="1" applyBorder="1" applyAlignment="1">
      <alignment horizontal="center" vertical="center" wrapText="1"/>
    </xf>
    <xf numFmtId="166" fontId="39" fillId="0" borderId="12" xfId="42" applyNumberFormat="1" applyFont="1" applyBorder="1" applyAlignment="1">
      <alignment horizontal="center" vertical="center" wrapText="1"/>
    </xf>
    <xf numFmtId="0" fontId="216" fillId="0" borderId="11" xfId="0" applyFont="1" applyBorder="1" applyAlignment="1">
      <alignment vertical="center" wrapText="1"/>
    </xf>
    <xf numFmtId="0" fontId="217" fillId="0" borderId="12" xfId="0" applyFont="1" applyBorder="1" applyAlignment="1">
      <alignment vertical="center" wrapText="1"/>
    </xf>
    <xf numFmtId="3" fontId="218" fillId="0" borderId="10" xfId="0" applyNumberFormat="1" applyFont="1" applyBorder="1" applyAlignment="1">
      <alignment horizontal="right" vertical="center" wrapText="1"/>
    </xf>
    <xf numFmtId="3" fontId="218" fillId="0" borderId="11" xfId="0" applyNumberFormat="1" applyFont="1" applyBorder="1" applyAlignment="1">
      <alignment horizontal="right" vertical="center" wrapText="1"/>
    </xf>
    <xf numFmtId="3" fontId="218" fillId="0" borderId="13" xfId="0" applyNumberFormat="1" applyFont="1" applyBorder="1" applyAlignment="1">
      <alignment horizontal="right" vertical="center" wrapText="1"/>
    </xf>
    <xf numFmtId="3" fontId="218" fillId="0" borderId="10" xfId="0" applyNumberFormat="1" applyFont="1" applyBorder="1" applyAlignment="1">
      <alignment horizontal="center" vertical="center" wrapText="1"/>
    </xf>
    <xf numFmtId="3" fontId="218" fillId="0" borderId="11" xfId="0" applyNumberFormat="1" applyFont="1" applyBorder="1" applyAlignment="1">
      <alignment horizontal="center" vertical="center" wrapText="1"/>
    </xf>
    <xf numFmtId="3" fontId="218" fillId="0" borderId="13" xfId="0" applyNumberFormat="1" applyFont="1" applyBorder="1" applyAlignment="1">
      <alignment horizontal="center" vertical="center" wrapText="1"/>
    </xf>
    <xf numFmtId="3" fontId="219" fillId="0" borderId="12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right" vertical="center" wrapText="1"/>
    </xf>
    <xf numFmtId="164" fontId="24" fillId="0" borderId="16" xfId="42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right" vertical="center" wrapText="1"/>
    </xf>
    <xf numFmtId="164" fontId="24" fillId="0" borderId="16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left" vertical="center"/>
    </xf>
    <xf numFmtId="1" fontId="15" fillId="0" borderId="11" xfId="0" applyNumberFormat="1" applyFont="1" applyBorder="1" applyAlignment="1">
      <alignment horizontal="left" vertical="center"/>
    </xf>
    <xf numFmtId="1" fontId="15" fillId="0" borderId="13" xfId="0" applyNumberFormat="1" applyFont="1" applyBorder="1" applyAlignment="1">
      <alignment horizontal="left" vertical="center"/>
    </xf>
    <xf numFmtId="164" fontId="24" fillId="0" borderId="16" xfId="0" applyNumberFormat="1" applyFont="1" applyBorder="1" applyAlignment="1">
      <alignment horizontal="right" vertical="center" wrapText="1"/>
    </xf>
    <xf numFmtId="165" fontId="25" fillId="0" borderId="12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56" fillId="0" borderId="1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212" fillId="0" borderId="0" xfId="0" applyFont="1" applyAlignment="1">
      <alignment/>
    </xf>
    <xf numFmtId="167" fontId="220" fillId="0" borderId="0" xfId="42" applyNumberFormat="1" applyFont="1" applyAlignment="1">
      <alignment/>
    </xf>
    <xf numFmtId="167" fontId="221" fillId="0" borderId="0" xfId="42" applyNumberFormat="1" applyFont="1" applyAlignment="1">
      <alignment/>
    </xf>
    <xf numFmtId="0" fontId="221" fillId="0" borderId="0" xfId="0" applyFont="1" applyAlignment="1">
      <alignment/>
    </xf>
    <xf numFmtId="0" fontId="17" fillId="0" borderId="0" xfId="0" applyFont="1" applyFill="1" applyAlignment="1">
      <alignment/>
    </xf>
    <xf numFmtId="0" fontId="57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167" fontId="56" fillId="0" borderId="11" xfId="42" applyNumberFormat="1" applyFont="1" applyFill="1" applyBorder="1" applyAlignment="1">
      <alignment horizontal="right" vertical="center" wrapText="1"/>
    </xf>
    <xf numFmtId="167" fontId="29" fillId="0" borderId="11" xfId="42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/>
    </xf>
    <xf numFmtId="0" fontId="222" fillId="0" borderId="0" xfId="0" applyFont="1" applyAlignment="1">
      <alignment/>
    </xf>
    <xf numFmtId="0" fontId="59" fillId="0" borderId="11" xfId="0" applyFont="1" applyFill="1" applyBorder="1" applyAlignment="1">
      <alignment horizontal="right" vertical="center"/>
    </xf>
    <xf numFmtId="0" fontId="223" fillId="0" borderId="0" xfId="0" applyFont="1" applyAlignment="1">
      <alignment/>
    </xf>
    <xf numFmtId="0" fontId="56" fillId="0" borderId="11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164" fontId="5" fillId="0" borderId="16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7" fontId="30" fillId="0" borderId="11" xfId="42" applyNumberFormat="1" applyFont="1" applyFill="1" applyBorder="1" applyAlignment="1">
      <alignment horizontal="right" vertical="center"/>
    </xf>
    <xf numFmtId="167" fontId="46" fillId="0" borderId="11" xfId="42" applyNumberFormat="1" applyFont="1" applyFill="1" applyBorder="1" applyAlignment="1">
      <alignment horizontal="right" vertical="center"/>
    </xf>
    <xf numFmtId="167" fontId="27" fillId="0" borderId="12" xfId="42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8" fillId="34" borderId="12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7" fontId="35" fillId="0" borderId="18" xfId="42" applyNumberFormat="1" applyFont="1" applyFill="1" applyBorder="1" applyAlignment="1">
      <alignment horizontal="right" vertical="center" wrapText="1"/>
    </xf>
    <xf numFmtId="0" fontId="17" fillId="35" borderId="0" xfId="0" applyFont="1" applyFill="1" applyAlignment="1">
      <alignment/>
    </xf>
    <xf numFmtId="0" fontId="0" fillId="35" borderId="0" xfId="0" applyFill="1" applyAlignment="1">
      <alignment/>
    </xf>
    <xf numFmtId="0" fontId="30" fillId="0" borderId="11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/>
    </xf>
    <xf numFmtId="0" fontId="216" fillId="0" borderId="10" xfId="0" applyFont="1" applyFill="1" applyBorder="1" applyAlignment="1">
      <alignment vertical="center" wrapText="1"/>
    </xf>
    <xf numFmtId="0" fontId="216" fillId="0" borderId="11" xfId="0" applyFont="1" applyFill="1" applyBorder="1" applyAlignment="1">
      <alignment vertical="center" wrapText="1"/>
    </xf>
    <xf numFmtId="0" fontId="216" fillId="0" borderId="13" xfId="0" applyFont="1" applyFill="1" applyBorder="1" applyAlignment="1">
      <alignment vertical="center"/>
    </xf>
    <xf numFmtId="167" fontId="216" fillId="0" borderId="11" xfId="42" applyNumberFormat="1" applyFont="1" applyBorder="1" applyAlignment="1">
      <alignment vertical="center" wrapText="1"/>
    </xf>
    <xf numFmtId="167" fontId="216" fillId="0" borderId="10" xfId="42" applyNumberFormat="1" applyFont="1" applyBorder="1" applyAlignment="1">
      <alignment vertical="center" wrapText="1"/>
    </xf>
    <xf numFmtId="167" fontId="216" fillId="0" borderId="13" xfId="42" applyNumberFormat="1" applyFont="1" applyBorder="1" applyAlignment="1">
      <alignment vertical="center"/>
    </xf>
    <xf numFmtId="167" fontId="52" fillId="0" borderId="12" xfId="42" applyNumberFormat="1" applyFont="1" applyBorder="1" applyAlignment="1">
      <alignment horizontal="center" vertical="center" wrapText="1"/>
    </xf>
    <xf numFmtId="164" fontId="52" fillId="0" borderId="12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19" fillId="0" borderId="12" xfId="0" applyFont="1" applyBorder="1" applyAlignment="1">
      <alignment vertical="center" wrapText="1"/>
    </xf>
    <xf numFmtId="164" fontId="19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/>
    </xf>
    <xf numFmtId="164" fontId="19" fillId="0" borderId="12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64" fontId="40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64" fontId="40" fillId="0" borderId="11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64" fontId="40" fillId="0" borderId="16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64" fontId="40" fillId="0" borderId="13" xfId="0" applyNumberFormat="1" applyFont="1" applyFill="1" applyBorder="1" applyAlignment="1">
      <alignment vertical="center" wrapText="1"/>
    </xf>
    <xf numFmtId="167" fontId="30" fillId="0" borderId="11" xfId="42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167" fontId="35" fillId="0" borderId="11" xfId="42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7" fontId="214" fillId="0" borderId="10" xfId="42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3" fontId="224" fillId="0" borderId="12" xfId="0" applyNumberFormat="1" applyFont="1" applyBorder="1" applyAlignment="1">
      <alignment horizontal="center" vertical="center" wrapText="1"/>
    </xf>
    <xf numFmtId="0" fontId="214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67" fontId="22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5" fillId="0" borderId="0" xfId="0" applyFont="1" applyAlignment="1">
      <alignment/>
    </xf>
    <xf numFmtId="0" fontId="216" fillId="0" borderId="13" xfId="0" applyFont="1" applyFill="1" applyBorder="1" applyAlignment="1">
      <alignment vertical="center" wrapText="1"/>
    </xf>
    <xf numFmtId="0" fontId="216" fillId="0" borderId="10" xfId="0" applyFont="1" applyBorder="1" applyAlignment="1">
      <alignment vertical="center" wrapText="1"/>
    </xf>
    <xf numFmtId="167" fontId="216" fillId="0" borderId="13" xfId="42" applyNumberFormat="1" applyFont="1" applyBorder="1" applyAlignment="1">
      <alignment vertical="center" wrapText="1"/>
    </xf>
    <xf numFmtId="0" fontId="226" fillId="0" borderId="0" xfId="0" applyFont="1" applyAlignment="1">
      <alignment horizontal="center"/>
    </xf>
    <xf numFmtId="0" fontId="214" fillId="0" borderId="12" xfId="0" applyFont="1" applyBorder="1" applyAlignment="1">
      <alignment horizontal="center" vertical="center" wrapText="1"/>
    </xf>
    <xf numFmtId="164" fontId="224" fillId="0" borderId="12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165" fontId="224" fillId="0" borderId="12" xfId="0" applyNumberFormat="1" applyFont="1" applyBorder="1" applyAlignment="1">
      <alignment horizontal="center" vertical="center" wrapText="1"/>
    </xf>
    <xf numFmtId="3" fontId="214" fillId="0" borderId="18" xfId="0" applyNumberFormat="1" applyFont="1" applyBorder="1" applyAlignment="1">
      <alignment horizontal="center" vertical="center" wrapText="1"/>
    </xf>
    <xf numFmtId="167" fontId="214" fillId="0" borderId="18" xfId="42" applyNumberFormat="1" applyFont="1" applyBorder="1" applyAlignment="1">
      <alignment horizontal="center" vertical="center" wrapText="1"/>
    </xf>
    <xf numFmtId="0" fontId="214" fillId="0" borderId="18" xfId="0" applyFont="1" applyBorder="1" applyAlignment="1">
      <alignment horizontal="center" vertical="center" wrapText="1"/>
    </xf>
    <xf numFmtId="167" fontId="214" fillId="34" borderId="18" xfId="42" applyNumberFormat="1" applyFont="1" applyFill="1" applyBorder="1" applyAlignment="1">
      <alignment horizontal="center" vertical="center"/>
    </xf>
    <xf numFmtId="3" fontId="214" fillId="0" borderId="11" xfId="0" applyNumberFormat="1" applyFont="1" applyBorder="1" applyAlignment="1">
      <alignment horizontal="center" vertical="center" wrapText="1"/>
    </xf>
    <xf numFmtId="164" fontId="214" fillId="0" borderId="18" xfId="0" applyNumberFormat="1" applyFont="1" applyBorder="1" applyAlignment="1">
      <alignment horizontal="center" vertical="center" wrapText="1"/>
    </xf>
    <xf numFmtId="0" fontId="227" fillId="0" borderId="18" xfId="0" applyFont="1" applyBorder="1" applyAlignment="1">
      <alignment horizontal="left" vertical="center" wrapText="1"/>
    </xf>
    <xf numFmtId="2" fontId="214" fillId="0" borderId="18" xfId="0" applyNumberFormat="1" applyFont="1" applyBorder="1" applyAlignment="1">
      <alignment horizontal="center" vertical="center" wrapText="1"/>
    </xf>
    <xf numFmtId="0" fontId="214" fillId="0" borderId="18" xfId="0" applyFont="1" applyBorder="1" applyAlignment="1">
      <alignment vertical="center"/>
    </xf>
    <xf numFmtId="0" fontId="214" fillId="0" borderId="11" xfId="0" applyFont="1" applyBorder="1" applyAlignment="1">
      <alignment vertical="center"/>
    </xf>
    <xf numFmtId="0" fontId="227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3" fillId="0" borderId="0" xfId="0" applyFont="1" applyBorder="1" applyAlignment="1">
      <alignment vertical="center" wrapText="1"/>
    </xf>
    <xf numFmtId="0" fontId="26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167" fontId="219" fillId="0" borderId="12" xfId="42" applyNumberFormat="1" applyFont="1" applyBorder="1" applyAlignment="1">
      <alignment horizontal="center" vertical="center"/>
    </xf>
    <xf numFmtId="167" fontId="218" fillId="0" borderId="24" xfId="42" applyNumberFormat="1" applyFont="1" applyBorder="1" applyAlignment="1">
      <alignment horizontal="center" vertical="center"/>
    </xf>
    <xf numFmtId="0" fontId="218" fillId="0" borderId="19" xfId="0" applyFont="1" applyBorder="1" applyAlignment="1">
      <alignment horizontal="center" vertical="center"/>
    </xf>
    <xf numFmtId="0" fontId="218" fillId="0" borderId="2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30" fillId="0" borderId="0" xfId="0" applyFont="1" applyAlignment="1">
      <alignment/>
    </xf>
    <xf numFmtId="167" fontId="218" fillId="0" borderId="24" xfId="42" applyNumberFormat="1" applyFont="1" applyFill="1" applyBorder="1" applyAlignment="1">
      <alignment horizontal="right" vertical="center"/>
    </xf>
    <xf numFmtId="0" fontId="218" fillId="0" borderId="20" xfId="0" applyFont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216" fillId="0" borderId="16" xfId="0" applyFont="1" applyBorder="1" applyAlignment="1">
      <alignment vertical="center" wrapText="1"/>
    </xf>
    <xf numFmtId="0" fontId="216" fillId="0" borderId="13" xfId="0" applyFont="1" applyBorder="1" applyAlignment="1">
      <alignment vertical="center"/>
    </xf>
    <xf numFmtId="164" fontId="216" fillId="0" borderId="10" xfId="0" applyNumberFormat="1" applyFont="1" applyBorder="1" applyAlignment="1">
      <alignment vertical="center" wrapText="1"/>
    </xf>
    <xf numFmtId="164" fontId="216" fillId="0" borderId="11" xfId="0" applyNumberFormat="1" applyFont="1" applyBorder="1" applyAlignment="1">
      <alignment vertical="center" wrapText="1"/>
    </xf>
    <xf numFmtId="164" fontId="216" fillId="0" borderId="16" xfId="0" applyNumberFormat="1" applyFont="1" applyBorder="1" applyAlignment="1">
      <alignment vertical="center" wrapText="1"/>
    </xf>
    <xf numFmtId="164" fontId="216" fillId="0" borderId="13" xfId="0" applyNumberFormat="1" applyFont="1" applyBorder="1" applyAlignment="1">
      <alignment vertical="center"/>
    </xf>
    <xf numFmtId="164" fontId="217" fillId="0" borderId="12" xfId="0" applyNumberFormat="1" applyFont="1" applyBorder="1" applyAlignment="1">
      <alignment vertical="center" wrapText="1"/>
    </xf>
    <xf numFmtId="164" fontId="30" fillId="0" borderId="0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right" vertical="center" wrapText="1"/>
    </xf>
    <xf numFmtId="167" fontId="216" fillId="0" borderId="0" xfId="42" applyNumberFormat="1" applyFont="1" applyBorder="1" applyAlignment="1">
      <alignment vertical="center" wrapText="1"/>
    </xf>
    <xf numFmtId="164" fontId="42" fillId="0" borderId="0" xfId="0" applyNumberFormat="1" applyFont="1" applyBorder="1" applyAlignment="1">
      <alignment horizontal="center" vertical="center" wrapText="1"/>
    </xf>
    <xf numFmtId="3" fontId="39" fillId="0" borderId="15" xfId="0" applyNumberFormat="1" applyFont="1" applyBorder="1" applyAlignment="1">
      <alignment horizontal="right" vertical="center" wrapText="1"/>
    </xf>
    <xf numFmtId="164" fontId="39" fillId="0" borderId="0" xfId="0" applyNumberFormat="1" applyFont="1" applyBorder="1" applyAlignment="1">
      <alignment horizontal="center" vertical="center" wrapText="1"/>
    </xf>
    <xf numFmtId="167" fontId="224" fillId="0" borderId="12" xfId="42" applyNumberFormat="1" applyFont="1" applyBorder="1" applyAlignment="1">
      <alignment horizontal="center" vertical="center" wrapText="1"/>
    </xf>
    <xf numFmtId="164" fontId="214" fillId="0" borderId="11" xfId="0" applyNumberFormat="1" applyFont="1" applyBorder="1" applyAlignment="1">
      <alignment vertical="center"/>
    </xf>
    <xf numFmtId="1" fontId="0" fillId="0" borderId="0" xfId="0" applyNumberFormat="1" applyFont="1" applyAlignment="1">
      <alignment/>
    </xf>
    <xf numFmtId="164" fontId="214" fillId="0" borderId="13" xfId="0" applyNumberFormat="1" applyFont="1" applyBorder="1" applyAlignment="1">
      <alignment vertical="center"/>
    </xf>
    <xf numFmtId="167" fontId="227" fillId="0" borderId="11" xfId="42" applyNumberFormat="1" applyFont="1" applyBorder="1" applyAlignment="1">
      <alignment vertical="center" wrapText="1"/>
    </xf>
    <xf numFmtId="0" fontId="53" fillId="0" borderId="25" xfId="0" applyFont="1" applyBorder="1" applyAlignment="1">
      <alignment horizontal="left" vertical="center" wrapText="1"/>
    </xf>
    <xf numFmtId="166" fontId="216" fillId="0" borderId="11" xfId="42" applyNumberFormat="1" applyFont="1" applyBorder="1" applyAlignment="1">
      <alignment vertical="center" wrapText="1"/>
    </xf>
    <xf numFmtId="0" fontId="64" fillId="0" borderId="11" xfId="0" applyFont="1" applyFill="1" applyBorder="1" applyAlignment="1">
      <alignment vertical="center" wrapText="1"/>
    </xf>
    <xf numFmtId="0" fontId="201" fillId="0" borderId="0" xfId="0" applyFont="1" applyAlignment="1">
      <alignment/>
    </xf>
    <xf numFmtId="0" fontId="228" fillId="0" borderId="0" xfId="0" applyFont="1" applyAlignment="1">
      <alignment/>
    </xf>
    <xf numFmtId="167" fontId="228" fillId="0" borderId="0" xfId="42" applyNumberFormat="1" applyFont="1" applyAlignment="1">
      <alignment/>
    </xf>
    <xf numFmtId="167" fontId="228" fillId="0" borderId="0" xfId="0" applyNumberFormat="1" applyFont="1" applyAlignment="1">
      <alignment/>
    </xf>
    <xf numFmtId="164" fontId="228" fillId="0" borderId="0" xfId="0" applyNumberFormat="1" applyFont="1" applyAlignment="1">
      <alignment/>
    </xf>
    <xf numFmtId="167" fontId="214" fillId="0" borderId="11" xfId="42" applyNumberFormat="1" applyFont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0" fontId="229" fillId="0" borderId="12" xfId="0" applyFont="1" applyBorder="1" applyAlignment="1">
      <alignment horizontal="center" vertical="center" wrapText="1"/>
    </xf>
    <xf numFmtId="0" fontId="225" fillId="0" borderId="26" xfId="0" applyFont="1" applyBorder="1" applyAlignment="1">
      <alignment/>
    </xf>
    <xf numFmtId="0" fontId="48" fillId="0" borderId="11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67" fontId="218" fillId="0" borderId="20" xfId="42" applyNumberFormat="1" applyFont="1" applyBorder="1" applyAlignment="1">
      <alignment vertical="center" wrapText="1"/>
    </xf>
    <xf numFmtId="167" fontId="218" fillId="0" borderId="27" xfId="42" applyNumberFormat="1" applyFont="1" applyBorder="1" applyAlignment="1">
      <alignment vertical="center" wrapText="1"/>
    </xf>
    <xf numFmtId="167" fontId="219" fillId="0" borderId="12" xfId="42" applyNumberFormat="1" applyFont="1" applyBorder="1" applyAlignment="1">
      <alignment vertical="center" wrapText="1"/>
    </xf>
    <xf numFmtId="166" fontId="28" fillId="0" borderId="12" xfId="42" applyNumberFormat="1" applyFont="1" applyBorder="1" applyAlignment="1">
      <alignment horizontal="center" vertical="center" wrapText="1"/>
    </xf>
    <xf numFmtId="0" fontId="230" fillId="0" borderId="12" xfId="0" applyFont="1" applyFill="1" applyBorder="1" applyAlignment="1">
      <alignment horizontal="center" vertical="center"/>
    </xf>
    <xf numFmtId="167" fontId="49" fillId="0" borderId="11" xfId="42" applyNumberFormat="1" applyFont="1" applyFill="1" applyBorder="1" applyAlignment="1">
      <alignment horizontal="right" vertical="center"/>
    </xf>
    <xf numFmtId="167" fontId="2" fillId="0" borderId="11" xfId="42" applyNumberFormat="1" applyFont="1" applyFill="1" applyBorder="1" applyAlignment="1">
      <alignment horizontal="right" vertical="center"/>
    </xf>
    <xf numFmtId="167" fontId="58" fillId="0" borderId="11" xfId="42" applyNumberFormat="1" applyFont="1" applyFill="1" applyBorder="1" applyAlignment="1">
      <alignment horizontal="right" vertical="center"/>
    </xf>
    <xf numFmtId="167" fontId="49" fillId="0" borderId="16" xfId="42" applyNumberFormat="1" applyFont="1" applyFill="1" applyBorder="1" applyAlignment="1">
      <alignment horizontal="right" vertical="center"/>
    </xf>
    <xf numFmtId="167" fontId="49" fillId="0" borderId="13" xfId="42" applyNumberFormat="1" applyFont="1" applyFill="1" applyBorder="1" applyAlignment="1">
      <alignment horizontal="right" vertical="center"/>
    </xf>
    <xf numFmtId="167" fontId="49" fillId="0" borderId="18" xfId="42" applyNumberFormat="1" applyFont="1" applyFill="1" applyBorder="1" applyAlignment="1">
      <alignment horizontal="right" vertical="center"/>
    </xf>
    <xf numFmtId="164" fontId="58" fillId="0" borderId="11" xfId="0" applyNumberFormat="1" applyFont="1" applyFill="1" applyBorder="1" applyAlignment="1">
      <alignment horizontal="right" vertical="center"/>
    </xf>
    <xf numFmtId="0" fontId="58" fillId="0" borderId="11" xfId="0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horizontal="right" vertical="center"/>
    </xf>
    <xf numFmtId="1" fontId="49" fillId="0" borderId="11" xfId="0" applyNumberFormat="1" applyFont="1" applyFill="1" applyBorder="1" applyAlignment="1">
      <alignment horizontal="right" vertical="center"/>
    </xf>
    <xf numFmtId="164" fontId="49" fillId="0" borderId="11" xfId="0" applyNumberFormat="1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horizontal="right" vertical="center"/>
    </xf>
    <xf numFmtId="164" fontId="49" fillId="0" borderId="13" xfId="0" applyNumberFormat="1" applyFont="1" applyFill="1" applyBorder="1" applyAlignment="1">
      <alignment horizontal="right" vertical="center"/>
    </xf>
    <xf numFmtId="167" fontId="231" fillId="0" borderId="11" xfId="42" applyNumberFormat="1" applyFont="1" applyFill="1" applyBorder="1" applyAlignment="1">
      <alignment horizontal="right" vertical="center"/>
    </xf>
    <xf numFmtId="167" fontId="0" fillId="0" borderId="0" xfId="0" applyNumberFormat="1" applyAlignment="1">
      <alignment/>
    </xf>
    <xf numFmtId="167" fontId="232" fillId="0" borderId="11" xfId="42" applyNumberFormat="1" applyFont="1" applyFill="1" applyBorder="1" applyAlignment="1">
      <alignment horizontal="right" vertical="center"/>
    </xf>
    <xf numFmtId="167" fontId="0" fillId="0" borderId="0" xfId="42" applyNumberFormat="1" applyFont="1" applyAlignment="1">
      <alignment vertical="center"/>
    </xf>
    <xf numFmtId="0" fontId="225" fillId="0" borderId="0" xfId="0" applyFont="1" applyFill="1" applyAlignment="1">
      <alignment/>
    </xf>
    <xf numFmtId="1" fontId="224" fillId="34" borderId="12" xfId="42" applyNumberFormat="1" applyFont="1" applyFill="1" applyBorder="1" applyAlignment="1">
      <alignment horizontal="center" vertical="center"/>
    </xf>
    <xf numFmtId="0" fontId="225" fillId="0" borderId="0" xfId="59" applyFont="1">
      <alignment/>
      <protection/>
    </xf>
    <xf numFmtId="167" fontId="218" fillId="0" borderId="19" xfId="42" applyNumberFormat="1" applyFont="1" applyBorder="1" applyAlignment="1">
      <alignment vertical="center" wrapText="1"/>
    </xf>
    <xf numFmtId="0" fontId="233" fillId="0" borderId="12" xfId="0" applyFont="1" applyBorder="1" applyAlignment="1">
      <alignment horizontal="center" vertical="center" wrapText="1"/>
    </xf>
    <xf numFmtId="167" fontId="218" fillId="0" borderId="24" xfId="42" applyNumberFormat="1" applyFont="1" applyBorder="1" applyAlignment="1">
      <alignment horizontal="right" vertical="center"/>
    </xf>
    <xf numFmtId="167" fontId="218" fillId="0" borderId="20" xfId="42" applyNumberFormat="1" applyFont="1" applyBorder="1" applyAlignment="1">
      <alignment horizontal="right" vertical="center"/>
    </xf>
    <xf numFmtId="167" fontId="32" fillId="0" borderId="0" xfId="0" applyNumberFormat="1" applyFont="1" applyAlignment="1">
      <alignment/>
    </xf>
    <xf numFmtId="167" fontId="219" fillId="0" borderId="12" xfId="42" applyNumberFormat="1" applyFont="1" applyBorder="1" applyAlignment="1">
      <alignment horizontal="right" vertical="center"/>
    </xf>
    <xf numFmtId="167" fontId="218" fillId="0" borderId="27" xfId="42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/>
    </xf>
    <xf numFmtId="0" fontId="63" fillId="0" borderId="0" xfId="0" applyFont="1" applyFill="1" applyAlignment="1">
      <alignment/>
    </xf>
    <xf numFmtId="1" fontId="218" fillId="0" borderId="24" xfId="0" applyNumberFormat="1" applyFont="1" applyBorder="1" applyAlignment="1">
      <alignment horizontal="center" vertical="center"/>
    </xf>
    <xf numFmtId="0" fontId="214" fillId="0" borderId="24" xfId="0" applyFont="1" applyBorder="1" applyAlignment="1">
      <alignment vertical="center"/>
    </xf>
    <xf numFmtId="0" fontId="214" fillId="0" borderId="20" xfId="0" applyFont="1" applyBorder="1" applyAlignment="1">
      <alignment vertical="center"/>
    </xf>
    <xf numFmtId="0" fontId="218" fillId="0" borderId="27" xfId="0" applyFont="1" applyBorder="1" applyAlignment="1">
      <alignment horizontal="center" vertical="center"/>
    </xf>
    <xf numFmtId="0" fontId="214" fillId="0" borderId="21" xfId="0" applyFont="1" applyBorder="1" applyAlignment="1">
      <alignment vertical="center"/>
    </xf>
    <xf numFmtId="0" fontId="225" fillId="0" borderId="14" xfId="0" applyFont="1" applyBorder="1" applyAlignment="1">
      <alignment/>
    </xf>
    <xf numFmtId="0" fontId="234" fillId="0" borderId="14" xfId="0" applyFont="1" applyFill="1" applyBorder="1" applyAlignment="1">
      <alignment/>
    </xf>
    <xf numFmtId="167" fontId="219" fillId="0" borderId="12" xfId="42" applyNumberFormat="1" applyFont="1" applyFill="1" applyBorder="1" applyAlignment="1">
      <alignment horizontal="right" vertical="center"/>
    </xf>
    <xf numFmtId="0" fontId="216" fillId="0" borderId="19" xfId="0" applyFont="1" applyBorder="1" applyAlignment="1">
      <alignment horizontal="center" vertical="center" wrapText="1"/>
    </xf>
    <xf numFmtId="0" fontId="214" fillId="0" borderId="19" xfId="0" applyFont="1" applyBorder="1" applyAlignment="1">
      <alignment vertical="center" wrapText="1"/>
    </xf>
    <xf numFmtId="0" fontId="216" fillId="0" borderId="20" xfId="0" applyFont="1" applyBorder="1" applyAlignment="1">
      <alignment horizontal="center" vertical="center" wrapText="1"/>
    </xf>
    <xf numFmtId="0" fontId="214" fillId="0" borderId="20" xfId="0" applyFont="1" applyBorder="1" applyAlignment="1">
      <alignment vertical="center" wrapText="1"/>
    </xf>
    <xf numFmtId="0" fontId="216" fillId="0" borderId="27" xfId="0" applyFont="1" applyBorder="1" applyAlignment="1">
      <alignment horizontal="center" vertical="center" wrapText="1"/>
    </xf>
    <xf numFmtId="0" fontId="214" fillId="0" borderId="27" xfId="0" applyFont="1" applyBorder="1" applyAlignment="1">
      <alignment vertical="center" wrapText="1"/>
    </xf>
    <xf numFmtId="164" fontId="218" fillId="0" borderId="10" xfId="0" applyNumberFormat="1" applyFont="1" applyBorder="1" applyAlignment="1">
      <alignment horizontal="center" vertical="center" wrapText="1"/>
    </xf>
    <xf numFmtId="164" fontId="218" fillId="0" borderId="11" xfId="0" applyNumberFormat="1" applyFont="1" applyBorder="1" applyAlignment="1">
      <alignment horizontal="center" vertical="center" wrapText="1"/>
    </xf>
    <xf numFmtId="164" fontId="218" fillId="0" borderId="13" xfId="0" applyNumberFormat="1" applyFont="1" applyBorder="1" applyAlignment="1">
      <alignment horizontal="center" vertical="center" wrapText="1"/>
    </xf>
    <xf numFmtId="3" fontId="219" fillId="0" borderId="12" xfId="0" applyNumberFormat="1" applyFont="1" applyBorder="1" applyAlignment="1">
      <alignment horizontal="center" vertical="center" wrapText="1"/>
    </xf>
    <xf numFmtId="164" fontId="219" fillId="0" borderId="12" xfId="0" applyNumberFormat="1" applyFont="1" applyBorder="1" applyAlignment="1">
      <alignment horizontal="center" vertical="center" wrapText="1"/>
    </xf>
    <xf numFmtId="0" fontId="235" fillId="0" borderId="12" xfId="0" applyNumberFormat="1" applyFont="1" applyBorder="1" applyAlignment="1">
      <alignment horizontal="center" vertical="center" wrapText="1"/>
    </xf>
    <xf numFmtId="0" fontId="216" fillId="0" borderId="13" xfId="0" applyFont="1" applyBorder="1" applyAlignment="1">
      <alignment vertical="center" wrapText="1"/>
    </xf>
    <xf numFmtId="164" fontId="236" fillId="0" borderId="10" xfId="0" applyNumberFormat="1" applyFont="1" applyBorder="1" applyAlignment="1">
      <alignment vertical="center" wrapText="1"/>
    </xf>
    <xf numFmtId="164" fontId="236" fillId="0" borderId="11" xfId="0" applyNumberFormat="1" applyFont="1" applyBorder="1" applyAlignment="1">
      <alignment vertical="center" wrapText="1"/>
    </xf>
    <xf numFmtId="164" fontId="236" fillId="0" borderId="13" xfId="0" applyNumberFormat="1" applyFont="1" applyBorder="1" applyAlignment="1">
      <alignment vertical="center" wrapText="1"/>
    </xf>
    <xf numFmtId="167" fontId="217" fillId="0" borderId="12" xfId="42" applyNumberFormat="1" applyFont="1" applyBorder="1" applyAlignment="1">
      <alignment vertical="center" wrapText="1"/>
    </xf>
    <xf numFmtId="167" fontId="217" fillId="0" borderId="12" xfId="42" applyNumberFormat="1" applyFont="1" applyFill="1" applyBorder="1" applyAlignment="1">
      <alignment vertical="center" wrapText="1"/>
    </xf>
    <xf numFmtId="164" fontId="237" fillId="0" borderId="12" xfId="0" applyNumberFormat="1" applyFont="1" applyBorder="1" applyAlignment="1">
      <alignment vertical="center" wrapText="1"/>
    </xf>
    <xf numFmtId="43" fontId="232" fillId="0" borderId="11" xfId="0" applyNumberFormat="1" applyFont="1" applyFill="1" applyBorder="1" applyAlignment="1">
      <alignment horizontal="right" vertical="center"/>
    </xf>
    <xf numFmtId="0" fontId="238" fillId="34" borderId="11" xfId="59" applyFont="1" applyFill="1" applyBorder="1" applyAlignment="1">
      <alignment vertical="center"/>
      <protection/>
    </xf>
    <xf numFmtId="0" fontId="233" fillId="34" borderId="12" xfId="59" applyFont="1" applyFill="1" applyBorder="1" applyAlignment="1">
      <alignment vertical="center"/>
      <protection/>
    </xf>
    <xf numFmtId="0" fontId="225" fillId="0" borderId="0" xfId="59" applyFont="1" applyAlignment="1">
      <alignment horizontal="center"/>
      <protection/>
    </xf>
    <xf numFmtId="0" fontId="235" fillId="0" borderId="12" xfId="59" applyFont="1" applyBorder="1" applyAlignment="1">
      <alignment horizontal="center"/>
      <protection/>
    </xf>
    <xf numFmtId="0" fontId="238" fillId="34" borderId="10" xfId="59" applyFont="1" applyFill="1" applyBorder="1" applyAlignment="1">
      <alignment horizontal="center" vertical="center"/>
      <protection/>
    </xf>
    <xf numFmtId="0" fontId="235" fillId="34" borderId="10" xfId="59" applyFont="1" applyFill="1" applyBorder="1" applyAlignment="1">
      <alignment vertical="center"/>
      <protection/>
    </xf>
    <xf numFmtId="0" fontId="238" fillId="34" borderId="11" xfId="59" applyFont="1" applyFill="1" applyBorder="1" applyAlignment="1">
      <alignment horizontal="center" vertical="center"/>
      <protection/>
    </xf>
    <xf numFmtId="0" fontId="235" fillId="34" borderId="11" xfId="59" applyFont="1" applyFill="1" applyBorder="1" applyAlignment="1">
      <alignment vertical="center"/>
      <protection/>
    </xf>
    <xf numFmtId="0" fontId="238" fillId="34" borderId="16" xfId="59" applyFont="1" applyFill="1" applyBorder="1" applyAlignment="1">
      <alignment horizontal="center" vertical="center"/>
      <protection/>
    </xf>
    <xf numFmtId="0" fontId="235" fillId="34" borderId="16" xfId="59" applyFont="1" applyFill="1" applyBorder="1" applyAlignment="1">
      <alignment vertical="center"/>
      <protection/>
    </xf>
    <xf numFmtId="0" fontId="238" fillId="0" borderId="0" xfId="59" applyFont="1" applyAlignment="1">
      <alignment horizontal="center"/>
      <protection/>
    </xf>
    <xf numFmtId="0" fontId="238" fillId="0" borderId="0" xfId="59" applyFont="1">
      <alignment/>
      <protection/>
    </xf>
    <xf numFmtId="0" fontId="235" fillId="34" borderId="10" xfId="59" applyFont="1" applyFill="1" applyBorder="1" applyAlignment="1">
      <alignment horizontal="center" vertical="center"/>
      <protection/>
    </xf>
    <xf numFmtId="167" fontId="235" fillId="34" borderId="10" xfId="42" applyNumberFormat="1" applyFont="1" applyFill="1" applyBorder="1" applyAlignment="1">
      <alignment vertical="center"/>
    </xf>
    <xf numFmtId="0" fontId="235" fillId="34" borderId="11" xfId="59" applyFont="1" applyFill="1" applyBorder="1" applyAlignment="1">
      <alignment horizontal="center" vertical="center"/>
      <protection/>
    </xf>
    <xf numFmtId="167" fontId="235" fillId="34" borderId="11" xfId="42" applyNumberFormat="1" applyFont="1" applyFill="1" applyBorder="1" applyAlignment="1">
      <alignment vertical="center"/>
    </xf>
    <xf numFmtId="0" fontId="235" fillId="34" borderId="16" xfId="59" applyFont="1" applyFill="1" applyBorder="1" applyAlignment="1">
      <alignment horizontal="center" vertical="center"/>
      <protection/>
    </xf>
    <xf numFmtId="167" fontId="235" fillId="34" borderId="16" xfId="42" applyNumberFormat="1" applyFont="1" applyFill="1" applyBorder="1" applyAlignment="1">
      <alignment vertical="center"/>
    </xf>
    <xf numFmtId="0" fontId="233" fillId="0" borderId="12" xfId="59" applyFont="1" applyBorder="1" applyAlignment="1">
      <alignment vertical="center"/>
      <protection/>
    </xf>
    <xf numFmtId="167" fontId="230" fillId="0" borderId="12" xfId="42" applyNumberFormat="1" applyFont="1" applyBorder="1" applyAlignment="1">
      <alignment vertical="center"/>
    </xf>
    <xf numFmtId="167" fontId="239" fillId="0" borderId="12" xfId="42" applyNumberFormat="1" applyFont="1" applyBorder="1" applyAlignment="1">
      <alignment vertical="center"/>
    </xf>
    <xf numFmtId="0" fontId="240" fillId="0" borderId="0" xfId="59" applyFont="1" applyBorder="1" applyAlignment="1">
      <alignment horizontal="center"/>
      <protection/>
    </xf>
    <xf numFmtId="0" fontId="240" fillId="34" borderId="0" xfId="59" applyFont="1" applyFill="1" applyBorder="1">
      <alignment/>
      <protection/>
    </xf>
    <xf numFmtId="0" fontId="240" fillId="0" borderId="0" xfId="59" applyFont="1" applyBorder="1">
      <alignment/>
      <protection/>
    </xf>
    <xf numFmtId="0" fontId="241" fillId="0" borderId="0" xfId="59" applyFont="1" applyBorder="1">
      <alignment/>
      <protection/>
    </xf>
    <xf numFmtId="0" fontId="218" fillId="0" borderId="0" xfId="59" applyFont="1">
      <alignment/>
      <protection/>
    </xf>
    <xf numFmtId="0" fontId="242" fillId="0" borderId="0" xfId="59" applyFont="1">
      <alignment/>
      <protection/>
    </xf>
    <xf numFmtId="0" fontId="229" fillId="0" borderId="0" xfId="59" applyFont="1" applyAlignment="1">
      <alignment horizontal="left" indent="4"/>
      <protection/>
    </xf>
    <xf numFmtId="0" fontId="243" fillId="0" borderId="0" xfId="59" applyFont="1" applyAlignment="1">
      <alignment horizontal="center"/>
      <protection/>
    </xf>
    <xf numFmtId="0" fontId="244" fillId="0" borderId="0" xfId="59" applyFont="1" applyAlignment="1">
      <alignment/>
      <protection/>
    </xf>
    <xf numFmtId="0" fontId="245" fillId="0" borderId="0" xfId="0" applyFont="1" applyAlignment="1">
      <alignment vertical="center"/>
    </xf>
    <xf numFmtId="167" fontId="246" fillId="0" borderId="11" xfId="42" applyNumberFormat="1" applyFont="1" applyFill="1" applyBorder="1" applyAlignment="1">
      <alignment horizontal="right" vertical="center"/>
    </xf>
    <xf numFmtId="167" fontId="247" fillId="0" borderId="11" xfId="42" applyNumberFormat="1" applyFont="1" applyFill="1" applyBorder="1" applyAlignment="1">
      <alignment horizontal="right" vertical="center"/>
    </xf>
    <xf numFmtId="167" fontId="248" fillId="0" borderId="11" xfId="42" applyNumberFormat="1" applyFont="1" applyFill="1" applyBorder="1" applyAlignment="1">
      <alignment horizontal="right" vertical="center"/>
    </xf>
    <xf numFmtId="167" fontId="249" fillId="0" borderId="11" xfId="42" applyNumberFormat="1" applyFont="1" applyFill="1" applyBorder="1" applyAlignment="1">
      <alignment horizontal="right" vertical="center"/>
    </xf>
    <xf numFmtId="167" fontId="250" fillId="0" borderId="11" xfId="42" applyNumberFormat="1" applyFont="1" applyFill="1" applyBorder="1" applyAlignment="1">
      <alignment horizontal="right" vertical="center"/>
    </xf>
    <xf numFmtId="167" fontId="249" fillId="0" borderId="16" xfId="42" applyNumberFormat="1" applyFont="1" applyFill="1" applyBorder="1" applyAlignment="1">
      <alignment horizontal="right" vertical="center"/>
    </xf>
    <xf numFmtId="167" fontId="249" fillId="0" borderId="13" xfId="42" applyNumberFormat="1" applyFont="1" applyFill="1" applyBorder="1" applyAlignment="1">
      <alignment horizontal="right" vertical="center"/>
    </xf>
    <xf numFmtId="167" fontId="249" fillId="0" borderId="18" xfId="42" applyNumberFormat="1" applyFont="1" applyFill="1" applyBorder="1" applyAlignment="1">
      <alignment horizontal="right" vertical="center"/>
    </xf>
    <xf numFmtId="164" fontId="249" fillId="0" borderId="11" xfId="42" applyNumberFormat="1" applyFont="1" applyFill="1" applyBorder="1" applyAlignment="1">
      <alignment horizontal="right" vertical="center"/>
    </xf>
    <xf numFmtId="164" fontId="249" fillId="0" borderId="13" xfId="0" applyNumberFormat="1" applyFont="1" applyFill="1" applyBorder="1" applyAlignment="1">
      <alignment horizontal="right" vertical="center"/>
    </xf>
    <xf numFmtId="0" fontId="251" fillId="0" borderId="0" xfId="0" applyFont="1" applyAlignment="1">
      <alignment vertical="center"/>
    </xf>
    <xf numFmtId="167" fontId="223" fillId="0" borderId="11" xfId="42" applyNumberFormat="1" applyFont="1" applyFill="1" applyBorder="1" applyAlignment="1">
      <alignment horizontal="right" vertical="center"/>
    </xf>
    <xf numFmtId="167" fontId="252" fillId="0" borderId="11" xfId="42" applyNumberFormat="1" applyFont="1" applyFill="1" applyBorder="1" applyAlignment="1">
      <alignment horizontal="right" vertical="center"/>
    </xf>
    <xf numFmtId="167" fontId="253" fillId="0" borderId="11" xfId="42" applyNumberFormat="1" applyFont="1" applyFill="1" applyBorder="1" applyAlignment="1">
      <alignment horizontal="right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167" fontId="254" fillId="0" borderId="11" xfId="42" applyNumberFormat="1" applyFont="1" applyFill="1" applyBorder="1" applyAlignment="1">
      <alignment horizontal="right" vertical="center"/>
    </xf>
    <xf numFmtId="167" fontId="253" fillId="0" borderId="11" xfId="42" applyNumberFormat="1" applyFont="1" applyFill="1" applyBorder="1" applyAlignment="1">
      <alignment horizontal="right" vertical="center" wrapText="1"/>
    </xf>
    <xf numFmtId="167" fontId="39" fillId="0" borderId="11" xfId="42" applyNumberFormat="1" applyFont="1" applyFill="1" applyBorder="1" applyAlignment="1">
      <alignment horizontal="right" vertical="center" wrapText="1"/>
    </xf>
    <xf numFmtId="43" fontId="35" fillId="36" borderId="11" xfId="0" applyNumberFormat="1" applyFont="1" applyFill="1" applyBorder="1" applyAlignment="1">
      <alignment horizontal="right" vertical="center"/>
    </xf>
    <xf numFmtId="166" fontId="235" fillId="36" borderId="11" xfId="0" applyNumberFormat="1" applyFont="1" applyFill="1" applyBorder="1" applyAlignment="1">
      <alignment horizontal="right" vertical="center"/>
    </xf>
    <xf numFmtId="0" fontId="254" fillId="0" borderId="11" xfId="0" applyFont="1" applyFill="1" applyBorder="1" applyAlignment="1">
      <alignment horizontal="right" vertical="center"/>
    </xf>
    <xf numFmtId="166" fontId="235" fillId="36" borderId="13" xfId="0" applyNumberFormat="1" applyFont="1" applyFill="1" applyBorder="1" applyAlignment="1">
      <alignment horizontal="right" vertical="center"/>
    </xf>
    <xf numFmtId="167" fontId="214" fillId="0" borderId="11" xfId="42" applyNumberFormat="1" applyFont="1" applyBorder="1" applyAlignment="1">
      <alignment horizontal="center" vertical="center" wrapText="1"/>
    </xf>
    <xf numFmtId="0" fontId="235" fillId="0" borderId="12" xfId="0" applyFont="1" applyBorder="1" applyAlignment="1">
      <alignment horizontal="center" vertical="center" wrapText="1"/>
    </xf>
    <xf numFmtId="167" fontId="47" fillId="0" borderId="18" xfId="42" applyNumberFormat="1" applyFont="1" applyFill="1" applyBorder="1" applyAlignment="1">
      <alignment horizontal="right" vertical="center" wrapText="1"/>
    </xf>
    <xf numFmtId="167" fontId="47" fillId="0" borderId="13" xfId="42" applyNumberFormat="1" applyFont="1" applyFill="1" applyBorder="1" applyAlignment="1">
      <alignment horizontal="right" vertical="center" wrapText="1"/>
    </xf>
    <xf numFmtId="0" fontId="255" fillId="0" borderId="0" xfId="0" applyFont="1" applyAlignment="1">
      <alignment/>
    </xf>
    <xf numFmtId="0" fontId="256" fillId="0" borderId="0" xfId="0" applyFont="1" applyBorder="1" applyAlignment="1">
      <alignment horizontal="center" vertical="center" wrapText="1"/>
    </xf>
    <xf numFmtId="167" fontId="256" fillId="34" borderId="0" xfId="42" applyNumberFormat="1" applyFont="1" applyFill="1" applyBorder="1" applyAlignment="1">
      <alignment horizontal="right" vertical="center"/>
    </xf>
    <xf numFmtId="166" fontId="256" fillId="34" borderId="0" xfId="42" applyNumberFormat="1" applyFont="1" applyFill="1" applyBorder="1" applyAlignment="1">
      <alignment horizontal="right" vertical="center"/>
    </xf>
    <xf numFmtId="164" fontId="256" fillId="0" borderId="0" xfId="0" applyNumberFormat="1" applyFont="1" applyBorder="1" applyAlignment="1">
      <alignment horizontal="center" vertical="center" wrapText="1"/>
    </xf>
    <xf numFmtId="3" fontId="257" fillId="0" borderId="0" xfId="0" applyNumberFormat="1" applyFont="1" applyBorder="1" applyAlignment="1">
      <alignment horizontal="center" vertical="center" wrapText="1"/>
    </xf>
    <xf numFmtId="165" fontId="257" fillId="0" borderId="0" xfId="0" applyNumberFormat="1" applyFont="1" applyBorder="1" applyAlignment="1">
      <alignment horizontal="center" vertical="center" wrapText="1"/>
    </xf>
    <xf numFmtId="0" fontId="255" fillId="0" borderId="0" xfId="0" applyFont="1" applyFill="1" applyAlignment="1">
      <alignment/>
    </xf>
    <xf numFmtId="0" fontId="255" fillId="33" borderId="0" xfId="0" applyFont="1" applyFill="1" applyAlignment="1">
      <alignment/>
    </xf>
    <xf numFmtId="0" fontId="255" fillId="33" borderId="0" xfId="0" applyFont="1" applyFill="1" applyBorder="1" applyAlignment="1">
      <alignment horizontal="center" wrapText="1"/>
    </xf>
    <xf numFmtId="0" fontId="258" fillId="33" borderId="17" xfId="0" applyFont="1" applyFill="1" applyBorder="1" applyAlignment="1">
      <alignment horizontal="center" vertical="center" wrapText="1"/>
    </xf>
    <xf numFmtId="167" fontId="216" fillId="0" borderId="11" xfId="42" applyNumberFormat="1" applyFont="1" applyBorder="1" applyAlignment="1">
      <alignment horizontal="center" vertical="center" wrapText="1"/>
    </xf>
    <xf numFmtId="167" fontId="233" fillId="34" borderId="12" xfId="42" applyNumberFormat="1" applyFont="1" applyFill="1" applyBorder="1" applyAlignment="1">
      <alignment vertical="center"/>
    </xf>
    <xf numFmtId="0" fontId="259" fillId="0" borderId="0" xfId="0" applyFont="1" applyAlignment="1">
      <alignment/>
    </xf>
    <xf numFmtId="0" fontId="260" fillId="0" borderId="0" xfId="0" applyFont="1" applyAlignment="1">
      <alignment/>
    </xf>
    <xf numFmtId="167" fontId="17" fillId="0" borderId="19" xfId="42" applyNumberFormat="1" applyFont="1" applyBorder="1" applyAlignment="1">
      <alignment vertical="center" wrapText="1"/>
    </xf>
    <xf numFmtId="167" fontId="17" fillId="0" borderId="20" xfId="42" applyNumberFormat="1" applyFont="1" applyBorder="1" applyAlignment="1">
      <alignment vertical="center" wrapText="1"/>
    </xf>
    <xf numFmtId="167" fontId="17" fillId="0" borderId="27" xfId="42" applyNumberFormat="1" applyFont="1" applyBorder="1" applyAlignment="1">
      <alignment vertical="center" wrapText="1"/>
    </xf>
    <xf numFmtId="167" fontId="18" fillId="0" borderId="12" xfId="42" applyNumberFormat="1" applyFont="1" applyBorder="1" applyAlignment="1">
      <alignment vertical="center" wrapText="1"/>
    </xf>
    <xf numFmtId="167" fontId="18" fillId="0" borderId="12" xfId="42" applyNumberFormat="1" applyFont="1" applyFill="1" applyBorder="1" applyAlignment="1">
      <alignment vertical="center" wrapText="1"/>
    </xf>
    <xf numFmtId="2" fontId="17" fillId="0" borderId="12" xfId="0" applyNumberFormat="1" applyFont="1" applyBorder="1" applyAlignment="1">
      <alignment vertical="center" wrapText="1"/>
    </xf>
    <xf numFmtId="167" fontId="245" fillId="0" borderId="19" xfId="42" applyNumberFormat="1" applyFont="1" applyBorder="1" applyAlignment="1">
      <alignment vertical="center" wrapText="1"/>
    </xf>
    <xf numFmtId="167" fontId="245" fillId="0" borderId="20" xfId="42" applyNumberFormat="1" applyFont="1" applyBorder="1" applyAlignment="1">
      <alignment vertical="center" wrapText="1"/>
    </xf>
    <xf numFmtId="167" fontId="245" fillId="0" borderId="27" xfId="42" applyNumberFormat="1" applyFont="1" applyBorder="1" applyAlignment="1">
      <alignment vertical="center" wrapText="1"/>
    </xf>
    <xf numFmtId="167" fontId="245" fillId="0" borderId="19" xfId="42" applyNumberFormat="1" applyFont="1" applyFill="1" applyBorder="1" applyAlignment="1">
      <alignment vertical="center" wrapText="1"/>
    </xf>
    <xf numFmtId="167" fontId="245" fillId="0" borderId="20" xfId="42" applyNumberFormat="1" applyFont="1" applyFill="1" applyBorder="1" applyAlignment="1">
      <alignment vertical="center" wrapText="1"/>
    </xf>
    <xf numFmtId="167" fontId="245" fillId="0" borderId="27" xfId="42" applyNumberFormat="1" applyFont="1" applyFill="1" applyBorder="1" applyAlignment="1">
      <alignment vertical="center" wrapText="1"/>
    </xf>
    <xf numFmtId="0" fontId="0" fillId="0" borderId="26" xfId="0" applyFont="1" applyBorder="1" applyAlignment="1">
      <alignment/>
    </xf>
    <xf numFmtId="167" fontId="17" fillId="0" borderId="24" xfId="42" applyNumberFormat="1" applyFont="1" applyBorder="1" applyAlignment="1">
      <alignment horizontal="right" vertical="center"/>
    </xf>
    <xf numFmtId="168" fontId="17" fillId="0" borderId="24" xfId="0" applyNumberFormat="1" applyFont="1" applyBorder="1" applyAlignment="1">
      <alignment horizontal="center" vertical="center"/>
    </xf>
    <xf numFmtId="167" fontId="17" fillId="0" borderId="24" xfId="42" applyNumberFormat="1" applyFont="1" applyFill="1" applyBorder="1" applyAlignment="1">
      <alignment horizontal="right" vertical="center"/>
    </xf>
    <xf numFmtId="167" fontId="17" fillId="0" borderId="20" xfId="42" applyNumberFormat="1" applyFont="1" applyBorder="1" applyAlignment="1">
      <alignment horizontal="right" vertical="center"/>
    </xf>
    <xf numFmtId="167" fontId="17" fillId="0" borderId="24" xfId="0" applyNumberFormat="1" applyFont="1" applyBorder="1" applyAlignment="1">
      <alignment horizontal="center" vertical="center"/>
    </xf>
    <xf numFmtId="167" fontId="18" fillId="0" borderId="12" xfId="42" applyNumberFormat="1" applyFont="1" applyBorder="1" applyAlignment="1">
      <alignment horizontal="right" vertical="center"/>
    </xf>
    <xf numFmtId="167" fontId="18" fillId="0" borderId="12" xfId="42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70" fillId="0" borderId="24" xfId="0" applyFont="1" applyBorder="1" applyAlignment="1">
      <alignment vertical="center" wrapText="1"/>
    </xf>
    <xf numFmtId="0" fontId="219" fillId="0" borderId="12" xfId="42" applyNumberFormat="1" applyFont="1" applyBorder="1" applyAlignment="1">
      <alignment horizontal="center" vertical="center"/>
    </xf>
    <xf numFmtId="0" fontId="261" fillId="0" borderId="12" xfId="0" applyFont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center" vertical="center" wrapText="1"/>
    </xf>
    <xf numFmtId="166" fontId="231" fillId="0" borderId="11" xfId="0" applyNumberFormat="1" applyFont="1" applyFill="1" applyBorder="1" applyAlignment="1">
      <alignment horizontal="right" vertical="center"/>
    </xf>
    <xf numFmtId="0" fontId="219" fillId="0" borderId="30" xfId="0" applyFont="1" applyBorder="1" applyAlignment="1">
      <alignment horizontal="center" vertical="center" wrapText="1"/>
    </xf>
    <xf numFmtId="167" fontId="214" fillId="0" borderId="11" xfId="42" applyNumberFormat="1" applyFont="1" applyBorder="1" applyAlignment="1">
      <alignment horizontal="center" vertical="center" wrapText="1"/>
    </xf>
    <xf numFmtId="0" fontId="235" fillId="0" borderId="12" xfId="0" applyFont="1" applyBorder="1" applyAlignment="1">
      <alignment horizontal="center" vertical="center" wrapText="1"/>
    </xf>
    <xf numFmtId="0" fontId="218" fillId="0" borderId="12" xfId="0" applyFont="1" applyBorder="1" applyAlignment="1">
      <alignment horizontal="center" vertical="center" wrapText="1"/>
    </xf>
    <xf numFmtId="164" fontId="218" fillId="0" borderId="19" xfId="0" applyNumberFormat="1" applyFont="1" applyBorder="1" applyAlignment="1">
      <alignment vertical="center" wrapText="1"/>
    </xf>
    <xf numFmtId="167" fontId="218" fillId="0" borderId="19" xfId="42" applyNumberFormat="1" applyFont="1" applyFill="1" applyBorder="1" applyAlignment="1">
      <alignment vertical="center" wrapText="1"/>
    </xf>
    <xf numFmtId="164" fontId="218" fillId="0" borderId="19" xfId="0" applyNumberFormat="1" applyFont="1" applyFill="1" applyBorder="1" applyAlignment="1">
      <alignment horizontal="center" vertical="center" wrapText="1"/>
    </xf>
    <xf numFmtId="164" fontId="218" fillId="0" borderId="20" xfId="0" applyNumberFormat="1" applyFont="1" applyBorder="1" applyAlignment="1">
      <alignment vertical="center" wrapText="1"/>
    </xf>
    <xf numFmtId="167" fontId="218" fillId="0" borderId="20" xfId="42" applyNumberFormat="1" applyFont="1" applyFill="1" applyBorder="1" applyAlignment="1">
      <alignment vertical="center" wrapText="1"/>
    </xf>
    <xf numFmtId="164" fontId="218" fillId="0" borderId="20" xfId="0" applyNumberFormat="1" applyFont="1" applyFill="1" applyBorder="1" applyAlignment="1">
      <alignment horizontal="center" vertical="center" wrapText="1"/>
    </xf>
    <xf numFmtId="164" fontId="218" fillId="0" borderId="31" xfId="0" applyNumberFormat="1" applyFont="1" applyBorder="1" applyAlignment="1">
      <alignment vertical="center" wrapText="1"/>
    </xf>
    <xf numFmtId="167" fontId="218" fillId="0" borderId="27" xfId="42" applyNumberFormat="1" applyFont="1" applyFill="1" applyBorder="1" applyAlignment="1">
      <alignment vertical="center" wrapText="1"/>
    </xf>
    <xf numFmtId="164" fontId="218" fillId="0" borderId="27" xfId="0" applyNumberFormat="1" applyFont="1" applyFill="1" applyBorder="1" applyAlignment="1">
      <alignment horizontal="center" vertical="center" wrapText="1"/>
    </xf>
    <xf numFmtId="0" fontId="233" fillId="0" borderId="30" xfId="0" applyFont="1" applyBorder="1" applyAlignment="1">
      <alignment horizontal="center" vertical="center" wrapText="1"/>
    </xf>
    <xf numFmtId="0" fontId="233" fillId="0" borderId="17" xfId="0" applyFont="1" applyBorder="1" applyAlignment="1">
      <alignment horizontal="center" vertical="center" wrapText="1"/>
    </xf>
    <xf numFmtId="0" fontId="233" fillId="0" borderId="23" xfId="0" applyFont="1" applyBorder="1" applyAlignment="1">
      <alignment horizontal="center" vertical="center" wrapText="1"/>
    </xf>
    <xf numFmtId="0" fontId="30" fillId="0" borderId="11" xfId="59" applyFont="1" applyFill="1" applyBorder="1" applyAlignment="1">
      <alignment horizontal="center" vertical="center"/>
      <protection/>
    </xf>
    <xf numFmtId="167" fontId="236" fillId="0" borderId="11" xfId="42" applyNumberFormat="1" applyFont="1" applyBorder="1" applyAlignment="1">
      <alignment horizontal="center" vertical="center" wrapText="1"/>
    </xf>
    <xf numFmtId="167" fontId="236" fillId="0" borderId="11" xfId="42" applyNumberFormat="1" applyFont="1" applyBorder="1" applyAlignment="1">
      <alignment vertical="center" wrapText="1"/>
    </xf>
    <xf numFmtId="167" fontId="235" fillId="0" borderId="11" xfId="42" applyNumberFormat="1" applyFont="1" applyBorder="1" applyAlignment="1">
      <alignment horizontal="center" vertical="center" wrapText="1"/>
    </xf>
    <xf numFmtId="167" fontId="235" fillId="0" borderId="11" xfId="42" applyNumberFormat="1" applyFont="1" applyBorder="1" applyAlignment="1">
      <alignment vertical="center" wrapText="1"/>
    </xf>
    <xf numFmtId="167" fontId="262" fillId="0" borderId="11" xfId="42" applyNumberFormat="1" applyFont="1" applyFill="1" applyBorder="1" applyAlignment="1">
      <alignment horizontal="right" vertical="center"/>
    </xf>
    <xf numFmtId="167" fontId="263" fillId="0" borderId="11" xfId="42" applyNumberFormat="1" applyFont="1" applyFill="1" applyBorder="1" applyAlignment="1">
      <alignment horizontal="right" vertical="center"/>
    </xf>
    <xf numFmtId="167" fontId="263" fillId="0" borderId="18" xfId="42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72" fillId="0" borderId="0" xfId="0" applyFont="1" applyFill="1" applyAlignment="1">
      <alignment vertical="center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3" fillId="0" borderId="30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 quotePrefix="1">
      <alignment horizontal="center" vertical="center" wrapText="1"/>
    </xf>
    <xf numFmtId="0" fontId="75" fillId="0" borderId="17" xfId="0" applyFont="1" applyFill="1" applyBorder="1" applyAlignment="1" quotePrefix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3" fontId="77" fillId="36" borderId="11" xfId="0" applyNumberFormat="1" applyFont="1" applyFill="1" applyBorder="1" applyAlignment="1">
      <alignment horizontal="center" vertical="center"/>
    </xf>
    <xf numFmtId="3" fontId="30" fillId="36" borderId="11" xfId="0" applyNumberFormat="1" applyFont="1" applyFill="1" applyBorder="1" applyAlignment="1">
      <alignment vertical="center" wrapText="1"/>
    </xf>
    <xf numFmtId="166" fontId="77" fillId="36" borderId="11" xfId="42" applyNumberFormat="1" applyFont="1" applyFill="1" applyBorder="1" applyAlignment="1">
      <alignment horizontal="center" vertical="center"/>
    </xf>
    <xf numFmtId="43" fontId="77" fillId="36" borderId="11" xfId="42" applyNumberFormat="1" applyFont="1" applyFill="1" applyBorder="1" applyAlignment="1">
      <alignment horizontal="right" vertical="center" wrapText="1"/>
    </xf>
    <xf numFmtId="166" fontId="77" fillId="36" borderId="11" xfId="42" applyNumberFormat="1" applyFont="1" applyFill="1" applyBorder="1" applyAlignment="1">
      <alignment horizontal="right" vertical="center" wrapText="1"/>
    </xf>
    <xf numFmtId="43" fontId="30" fillId="36" borderId="11" xfId="42" applyNumberFormat="1" applyFont="1" applyFill="1" applyBorder="1" applyAlignment="1">
      <alignment horizontal="right" vertical="center" wrapText="1"/>
    </xf>
    <xf numFmtId="166" fontId="30" fillId="36" borderId="11" xfId="42" applyNumberFormat="1" applyFont="1" applyFill="1" applyBorder="1" applyAlignment="1">
      <alignment horizontal="right" vertical="center" wrapText="1"/>
    </xf>
    <xf numFmtId="43" fontId="30" fillId="36" borderId="11" xfId="42" applyNumberFormat="1" applyFont="1" applyFill="1" applyBorder="1" applyAlignment="1" quotePrefix="1">
      <alignment horizontal="right" vertical="center" wrapText="1"/>
    </xf>
    <xf numFmtId="43" fontId="30" fillId="36" borderId="11" xfId="42" applyNumberFormat="1" applyFont="1" applyFill="1" applyBorder="1" applyAlignment="1">
      <alignment horizontal="center" vertical="center" wrapText="1"/>
    </xf>
    <xf numFmtId="3" fontId="77" fillId="0" borderId="11" xfId="0" applyNumberFormat="1" applyFont="1" applyFill="1" applyBorder="1" applyAlignment="1">
      <alignment horizontal="center" vertical="center"/>
    </xf>
    <xf numFmtId="3" fontId="30" fillId="0" borderId="11" xfId="0" applyNumberFormat="1" applyFont="1" applyFill="1" applyBorder="1" applyAlignment="1">
      <alignment vertical="center" wrapText="1"/>
    </xf>
    <xf numFmtId="166" fontId="77" fillId="0" borderId="11" xfId="42" applyNumberFormat="1" applyFont="1" applyFill="1" applyBorder="1" applyAlignment="1">
      <alignment horizontal="center" vertical="center"/>
    </xf>
    <xf numFmtId="166" fontId="77" fillId="0" borderId="11" xfId="42" applyNumberFormat="1" applyFont="1" applyFill="1" applyBorder="1" applyAlignment="1">
      <alignment horizontal="right" vertical="center" wrapText="1"/>
    </xf>
    <xf numFmtId="167" fontId="77" fillId="0" borderId="11" xfId="42" applyNumberFormat="1" applyFont="1" applyFill="1" applyBorder="1" applyAlignment="1">
      <alignment horizontal="right" vertical="center" wrapText="1"/>
    </xf>
    <xf numFmtId="43" fontId="77" fillId="0" borderId="11" xfId="42" applyNumberFormat="1" applyFont="1" applyFill="1" applyBorder="1" applyAlignment="1">
      <alignment horizontal="right" vertical="center" wrapText="1"/>
    </xf>
    <xf numFmtId="43" fontId="30" fillId="0" borderId="11" xfId="42" applyNumberFormat="1" applyFont="1" applyFill="1" applyBorder="1" applyAlignment="1">
      <alignment horizontal="right" vertical="center" wrapText="1"/>
    </xf>
    <xf numFmtId="43" fontId="30" fillId="0" borderId="11" xfId="42" applyNumberFormat="1" applyFont="1" applyFill="1" applyBorder="1" applyAlignment="1" quotePrefix="1">
      <alignment horizontal="right" vertical="center" wrapText="1"/>
    </xf>
    <xf numFmtId="166" fontId="30" fillId="0" borderId="11" xfId="42" applyNumberFormat="1" applyFont="1" applyFill="1" applyBorder="1" applyAlignment="1">
      <alignment horizontal="right" vertical="center" wrapText="1"/>
    </xf>
    <xf numFmtId="43" fontId="30" fillId="0" borderId="11" xfId="42" applyNumberFormat="1" applyFont="1" applyFill="1" applyBorder="1" applyAlignment="1">
      <alignment horizontal="center" vertical="center" wrapText="1"/>
    </xf>
    <xf numFmtId="43" fontId="77" fillId="0" borderId="11" xfId="42" applyFont="1" applyFill="1" applyBorder="1" applyAlignment="1">
      <alignment vertical="center"/>
    </xf>
    <xf numFmtId="0" fontId="46" fillId="0" borderId="25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167" fontId="30" fillId="0" borderId="11" xfId="42" applyNumberFormat="1" applyFont="1" applyFill="1" applyBorder="1" applyAlignment="1">
      <alignment horizontal="center" vertical="center" wrapText="1"/>
    </xf>
    <xf numFmtId="3" fontId="30" fillId="0" borderId="11" xfId="0" applyNumberFormat="1" applyFont="1" applyFill="1" applyBorder="1" applyAlignment="1">
      <alignment horizontal="center" vertical="center"/>
    </xf>
    <xf numFmtId="166" fontId="30" fillId="0" borderId="11" xfId="42" applyNumberFormat="1" applyFont="1" applyFill="1" applyBorder="1" applyAlignment="1">
      <alignment horizontal="center" vertical="center"/>
    </xf>
    <xf numFmtId="43" fontId="30" fillId="0" borderId="11" xfId="42" applyFont="1" applyFill="1" applyBorder="1" applyAlignment="1">
      <alignment horizontal="right" vertical="center" wrapText="1"/>
    </xf>
    <xf numFmtId="164" fontId="30" fillId="0" borderId="11" xfId="56" applyNumberFormat="1" applyFont="1" applyFill="1" applyBorder="1" applyAlignment="1">
      <alignment horizontal="right" vertical="center"/>
      <protection/>
    </xf>
    <xf numFmtId="43" fontId="30" fillId="0" borderId="11" xfId="42" applyFont="1" applyFill="1" applyBorder="1" applyAlignment="1">
      <alignment horizontal="center" vertical="center" wrapText="1"/>
    </xf>
    <xf numFmtId="43" fontId="30" fillId="0" borderId="11" xfId="42" applyFont="1" applyFill="1" applyBorder="1" applyAlignment="1">
      <alignment vertical="center"/>
    </xf>
    <xf numFmtId="0" fontId="35" fillId="0" borderId="25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3" fontId="30" fillId="36" borderId="11" xfId="0" applyNumberFormat="1" applyFont="1" applyFill="1" applyBorder="1" applyAlignment="1">
      <alignment horizontal="center" vertical="center"/>
    </xf>
    <xf numFmtId="166" fontId="30" fillId="36" borderId="11" xfId="42" applyNumberFormat="1" applyFont="1" applyFill="1" applyBorder="1" applyAlignment="1">
      <alignment horizontal="center" vertical="center"/>
    </xf>
    <xf numFmtId="4" fontId="30" fillId="36" borderId="11" xfId="0" applyNumberFormat="1" applyFont="1" applyFill="1" applyBorder="1" applyAlignment="1">
      <alignment horizontal="right" vertical="center"/>
    </xf>
    <xf numFmtId="167" fontId="30" fillId="36" borderId="11" xfId="42" applyNumberFormat="1" applyFont="1" applyFill="1" applyBorder="1" applyAlignment="1">
      <alignment horizontal="right" vertical="center" wrapText="1"/>
    </xf>
    <xf numFmtId="165" fontId="30" fillId="36" borderId="11" xfId="0" applyNumberFormat="1" applyFont="1" applyFill="1" applyBorder="1" applyAlignment="1">
      <alignment horizontal="right" vertical="center"/>
    </xf>
    <xf numFmtId="4" fontId="30" fillId="36" borderId="11" xfId="0" applyNumberFormat="1" applyFont="1" applyFill="1" applyBorder="1" applyAlignment="1">
      <alignment vertical="center" wrapText="1"/>
    </xf>
    <xf numFmtId="165" fontId="30" fillId="36" borderId="11" xfId="0" applyNumberFormat="1" applyFont="1" applyFill="1" applyBorder="1" applyAlignment="1">
      <alignment vertical="center" wrapText="1"/>
    </xf>
    <xf numFmtId="165" fontId="30" fillId="36" borderId="11" xfId="0" applyNumberFormat="1" applyFont="1" applyFill="1" applyBorder="1" applyAlignment="1">
      <alignment horizontal="center" vertical="center" wrapText="1"/>
    </xf>
    <xf numFmtId="43" fontId="30" fillId="36" borderId="11" xfId="42" applyFont="1" applyFill="1" applyBorder="1" applyAlignment="1">
      <alignment vertical="center"/>
    </xf>
    <xf numFmtId="0" fontId="35" fillId="36" borderId="25" xfId="0" applyFont="1" applyFill="1" applyBorder="1" applyAlignment="1">
      <alignment vertical="center"/>
    </xf>
    <xf numFmtId="0" fontId="35" fillId="36" borderId="0" xfId="0" applyFont="1" applyFill="1" applyAlignment="1">
      <alignment vertical="center"/>
    </xf>
    <xf numFmtId="0" fontId="21" fillId="36" borderId="0" xfId="0" applyFont="1" applyFill="1" applyAlignment="1">
      <alignment vertical="center"/>
    </xf>
    <xf numFmtId="165" fontId="30" fillId="0" borderId="11" xfId="0" applyNumberFormat="1" applyFont="1" applyFill="1" applyBorder="1" applyAlignment="1">
      <alignment horizontal="right" vertical="center"/>
    </xf>
    <xf numFmtId="165" fontId="30" fillId="0" borderId="11" xfId="0" applyNumberFormat="1" applyFont="1" applyFill="1" applyBorder="1" applyAlignment="1">
      <alignment vertical="center" wrapText="1"/>
    </xf>
    <xf numFmtId="165" fontId="30" fillId="0" borderId="11" xfId="0" applyNumberFormat="1" applyFont="1" applyFill="1" applyBorder="1" applyAlignment="1">
      <alignment horizontal="center" vertical="center" wrapText="1"/>
    </xf>
    <xf numFmtId="9" fontId="30" fillId="0" borderId="11" xfId="42" applyNumberFormat="1" applyFont="1" applyFill="1" applyBorder="1" applyAlignment="1">
      <alignment horizontal="center" vertical="center" wrapText="1"/>
    </xf>
    <xf numFmtId="3" fontId="30" fillId="0" borderId="11" xfId="0" applyNumberFormat="1" applyFont="1" applyFill="1" applyBorder="1" applyAlignment="1">
      <alignment horizontal="center" vertical="center" wrapText="1"/>
    </xf>
    <xf numFmtId="43" fontId="30" fillId="0" borderId="16" xfId="42" applyNumberFormat="1" applyFont="1" applyFill="1" applyBorder="1" applyAlignment="1">
      <alignment horizontal="right" vertical="center" wrapText="1"/>
    </xf>
    <xf numFmtId="43" fontId="30" fillId="0" borderId="16" xfId="42" applyFont="1" applyFill="1" applyBorder="1" applyAlignment="1">
      <alignment vertical="center"/>
    </xf>
    <xf numFmtId="0" fontId="35" fillId="0" borderId="33" xfId="0" applyFont="1" applyFill="1" applyBorder="1" applyAlignment="1">
      <alignment vertical="center"/>
    </xf>
    <xf numFmtId="3" fontId="30" fillId="0" borderId="13" xfId="0" applyNumberFormat="1" applyFont="1" applyFill="1" applyBorder="1" applyAlignment="1">
      <alignment vertical="center" wrapText="1"/>
    </xf>
    <xf numFmtId="3" fontId="30" fillId="0" borderId="13" xfId="0" applyNumberFormat="1" applyFont="1" applyFill="1" applyBorder="1" applyAlignment="1">
      <alignment horizontal="center" vertical="center" wrapText="1"/>
    </xf>
    <xf numFmtId="43" fontId="77" fillId="0" borderId="0" xfId="42" applyNumberFormat="1" applyFont="1" applyFill="1" applyBorder="1" applyAlignment="1">
      <alignment horizontal="right" vertical="center" wrapText="1"/>
    </xf>
    <xf numFmtId="43" fontId="77" fillId="0" borderId="0" xfId="42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horizontal="center" vertical="center"/>
    </xf>
    <xf numFmtId="43" fontId="30" fillId="0" borderId="0" xfId="42" applyNumberFormat="1" applyFont="1" applyFill="1" applyBorder="1" applyAlignment="1">
      <alignment horizontal="right" vertical="center" wrapText="1"/>
    </xf>
    <xf numFmtId="43" fontId="30" fillId="0" borderId="0" xfId="42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43" fontId="17" fillId="0" borderId="0" xfId="42" applyFont="1" applyFill="1" applyAlignment="1">
      <alignment vertical="center"/>
    </xf>
    <xf numFmtId="43" fontId="1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18" fillId="0" borderId="12" xfId="0" applyFont="1" applyBorder="1" applyAlignment="1">
      <alignment horizontal="center" vertical="center" wrapText="1"/>
    </xf>
    <xf numFmtId="0" fontId="30" fillId="0" borderId="11" xfId="59" applyFont="1" applyFill="1" applyBorder="1" applyAlignment="1">
      <alignment horizontal="justify" vertical="center" wrapText="1"/>
      <protection/>
    </xf>
    <xf numFmtId="43" fontId="77" fillId="36" borderId="11" xfId="42" applyFont="1" applyFill="1" applyBorder="1" applyAlignment="1">
      <alignment vertical="center"/>
    </xf>
    <xf numFmtId="0" fontId="46" fillId="36" borderId="25" xfId="0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33" fillId="36" borderId="0" xfId="0" applyFont="1" applyFill="1" applyAlignment="1">
      <alignment vertical="center"/>
    </xf>
    <xf numFmtId="4" fontId="264" fillId="36" borderId="11" xfId="0" applyNumberFormat="1" applyFont="1" applyFill="1" applyBorder="1" applyAlignment="1">
      <alignment vertical="center" wrapText="1"/>
    </xf>
    <xf numFmtId="167" fontId="264" fillId="0" borderId="11" xfId="42" applyNumberFormat="1" applyFont="1" applyFill="1" applyBorder="1" applyAlignment="1">
      <alignment horizontal="right" vertical="center" wrapText="1"/>
    </xf>
    <xf numFmtId="3" fontId="264" fillId="0" borderId="13" xfId="0" applyNumberFormat="1" applyFont="1" applyFill="1" applyBorder="1" applyAlignment="1">
      <alignment vertical="center" wrapText="1"/>
    </xf>
    <xf numFmtId="3" fontId="264" fillId="0" borderId="13" xfId="0" applyNumberFormat="1" applyFont="1" applyFill="1" applyBorder="1" applyAlignment="1">
      <alignment horizontal="center" vertical="center" wrapText="1"/>
    </xf>
    <xf numFmtId="167" fontId="214" fillId="34" borderId="18" xfId="42" applyNumberFormat="1" applyFont="1" applyFill="1" applyBorder="1" applyAlignment="1">
      <alignment horizontal="right" vertical="center"/>
    </xf>
    <xf numFmtId="0" fontId="214" fillId="34" borderId="18" xfId="42" applyNumberFormat="1" applyFont="1" applyFill="1" applyBorder="1" applyAlignment="1">
      <alignment horizontal="right" vertical="center"/>
    </xf>
    <xf numFmtId="167" fontId="214" fillId="0" borderId="18" xfId="42" applyNumberFormat="1" applyFont="1" applyFill="1" applyBorder="1" applyAlignment="1">
      <alignment horizontal="center" vertical="center"/>
    </xf>
    <xf numFmtId="0" fontId="214" fillId="0" borderId="18" xfId="42" applyNumberFormat="1" applyFont="1" applyFill="1" applyBorder="1" applyAlignment="1">
      <alignment horizontal="center" vertical="center"/>
    </xf>
    <xf numFmtId="3" fontId="224" fillId="0" borderId="12" xfId="0" applyNumberFormat="1" applyFont="1" applyFill="1" applyBorder="1" applyAlignment="1">
      <alignment horizontal="center" vertical="center" wrapText="1"/>
    </xf>
    <xf numFmtId="167" fontId="232" fillId="37" borderId="11" xfId="42" applyNumberFormat="1" applyFont="1" applyFill="1" applyBorder="1" applyAlignment="1">
      <alignment horizontal="right" vertical="center"/>
    </xf>
    <xf numFmtId="167" fontId="231" fillId="0" borderId="13" xfId="42" applyNumberFormat="1" applyFont="1" applyFill="1" applyBorder="1" applyAlignment="1">
      <alignment horizontal="right" vertical="center"/>
    </xf>
    <xf numFmtId="167" fontId="230" fillId="0" borderId="11" xfId="42" applyNumberFormat="1" applyFont="1" applyFill="1" applyBorder="1" applyAlignment="1">
      <alignment horizontal="right" vertical="center"/>
    </xf>
    <xf numFmtId="167" fontId="231" fillId="0" borderId="18" xfId="42" applyNumberFormat="1" applyFont="1" applyFill="1" applyBorder="1" applyAlignment="1">
      <alignment horizontal="right" vertical="center"/>
    </xf>
    <xf numFmtId="0" fontId="230" fillId="0" borderId="12" xfId="0" applyFont="1" applyFill="1" applyBorder="1" applyAlignment="1">
      <alignment horizontal="center" vertical="center" wrapText="1"/>
    </xf>
    <xf numFmtId="167" fontId="235" fillId="0" borderId="12" xfId="42" applyNumberFormat="1" applyFont="1" applyBorder="1" applyAlignment="1">
      <alignment horizontal="center" vertical="center"/>
    </xf>
    <xf numFmtId="167" fontId="231" fillId="0" borderId="16" xfId="42" applyNumberFormat="1" applyFont="1" applyFill="1" applyBorder="1" applyAlignment="1">
      <alignment horizontal="right" vertical="center"/>
    </xf>
    <xf numFmtId="167" fontId="229" fillId="0" borderId="11" xfId="42" applyNumberFormat="1" applyFont="1" applyFill="1" applyBorder="1" applyAlignment="1">
      <alignment horizontal="center" vertical="center"/>
    </xf>
    <xf numFmtId="3" fontId="235" fillId="0" borderId="22" xfId="0" applyNumberFormat="1" applyFont="1" applyBorder="1" applyAlignment="1">
      <alignment horizontal="right"/>
    </xf>
    <xf numFmtId="167" fontId="235" fillId="0" borderId="11" xfId="42" applyNumberFormat="1" applyFont="1" applyFill="1" applyBorder="1" applyAlignment="1">
      <alignment horizontal="right" vertical="center"/>
    </xf>
    <xf numFmtId="0" fontId="235" fillId="0" borderId="22" xfId="0" applyFont="1" applyBorder="1" applyAlignment="1">
      <alignment horizontal="right"/>
    </xf>
    <xf numFmtId="0" fontId="265" fillId="0" borderId="12" xfId="0" applyFont="1" applyFill="1" applyBorder="1" applyAlignment="1">
      <alignment horizontal="center" vertical="center" wrapText="1"/>
    </xf>
    <xf numFmtId="167" fontId="229" fillId="0" borderId="11" xfId="42" applyNumberFormat="1" applyFont="1" applyFill="1" applyBorder="1" applyAlignment="1">
      <alignment horizontal="right" vertical="center"/>
    </xf>
    <xf numFmtId="0" fontId="235" fillId="0" borderId="12" xfId="0" applyFont="1" applyBorder="1" applyAlignment="1">
      <alignment horizontal="center" vertical="center" wrapText="1"/>
    </xf>
    <xf numFmtId="167" fontId="266" fillId="0" borderId="11" xfId="42" applyNumberFormat="1" applyFont="1" applyFill="1" applyBorder="1" applyAlignment="1">
      <alignment horizontal="right" vertical="center"/>
    </xf>
    <xf numFmtId="167" fontId="267" fillId="0" borderId="11" xfId="42" applyNumberFormat="1" applyFont="1" applyFill="1" applyBorder="1" applyAlignment="1">
      <alignment horizontal="right" vertical="center"/>
    </xf>
    <xf numFmtId="167" fontId="229" fillId="0" borderId="0" xfId="42" applyNumberFormat="1" applyFont="1" applyAlignment="1">
      <alignment vertical="center"/>
    </xf>
    <xf numFmtId="0" fontId="231" fillId="0" borderId="0" xfId="0" applyFont="1" applyAlignment="1">
      <alignment vertical="center"/>
    </xf>
    <xf numFmtId="0" fontId="230" fillId="36" borderId="12" xfId="0" applyFont="1" applyFill="1" applyBorder="1" applyAlignment="1">
      <alignment horizontal="center" vertical="center" wrapText="1"/>
    </xf>
    <xf numFmtId="167" fontId="214" fillId="0" borderId="11" xfId="42" applyNumberFormat="1" applyFont="1" applyBorder="1" applyAlignment="1">
      <alignment horizontal="center" vertical="center" wrapText="1"/>
    </xf>
    <xf numFmtId="167" fontId="214" fillId="0" borderId="13" xfId="42" applyNumberFormat="1" applyFont="1" applyBorder="1" applyAlignment="1">
      <alignment horizontal="center" vertical="center" wrapText="1"/>
    </xf>
    <xf numFmtId="37" fontId="0" fillId="0" borderId="0" xfId="0" applyNumberFormat="1" applyAlignment="1">
      <alignment/>
    </xf>
    <xf numFmtId="166" fontId="42" fillId="0" borderId="11" xfId="42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7" fontId="51" fillId="0" borderId="13" xfId="42" applyNumberFormat="1" applyFont="1" applyBorder="1" applyAlignment="1">
      <alignment horizontal="center" vertical="center" wrapText="1"/>
    </xf>
    <xf numFmtId="167" fontId="45" fillId="0" borderId="13" xfId="42" applyNumberFormat="1" applyFont="1" applyBorder="1" applyAlignment="1">
      <alignment horizontal="center" vertical="center" wrapText="1"/>
    </xf>
    <xf numFmtId="167" fontId="26" fillId="0" borderId="13" xfId="42" applyNumberFormat="1" applyFont="1" applyBorder="1" applyAlignment="1">
      <alignment horizontal="center" vertical="center" wrapText="1"/>
    </xf>
    <xf numFmtId="167" fontId="227" fillId="0" borderId="13" xfId="42" applyNumberFormat="1" applyFont="1" applyBorder="1" applyAlignment="1">
      <alignment vertical="center" wrapText="1"/>
    </xf>
    <xf numFmtId="164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66" fontId="42" fillId="0" borderId="22" xfId="42" applyNumberFormat="1" applyFont="1" applyBorder="1" applyAlignment="1">
      <alignment horizontal="center" vertical="center" wrapText="1"/>
    </xf>
    <xf numFmtId="166" fontId="42" fillId="0" borderId="34" xfId="42" applyNumberFormat="1" applyFont="1" applyBorder="1" applyAlignment="1">
      <alignment horizontal="center" vertical="center" wrapText="1"/>
    </xf>
    <xf numFmtId="166" fontId="39" fillId="0" borderId="28" xfId="42" applyNumberFormat="1" applyFont="1" applyBorder="1" applyAlignment="1">
      <alignment horizontal="center" vertical="center" wrapText="1"/>
    </xf>
    <xf numFmtId="0" fontId="218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18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Fill="1" applyBorder="1" applyAlignment="1">
      <alignment horizontal="right" vertical="center"/>
    </xf>
    <xf numFmtId="0" fontId="224" fillId="0" borderId="0" xfId="0" applyFont="1" applyAlignment="1">
      <alignment/>
    </xf>
    <xf numFmtId="0" fontId="15" fillId="0" borderId="1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14" fontId="42" fillId="0" borderId="1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42" fillId="0" borderId="27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17" fillId="0" borderId="30" xfId="0" applyFont="1" applyBorder="1" applyAlignment="1">
      <alignment vertical="center"/>
    </xf>
    <xf numFmtId="0" fontId="218" fillId="0" borderId="24" xfId="0" applyFont="1" applyBorder="1" applyAlignment="1">
      <alignment horizontal="center" vertical="center" wrapText="1"/>
    </xf>
    <xf numFmtId="166" fontId="253" fillId="0" borderId="11" xfId="42" applyNumberFormat="1" applyFont="1" applyFill="1" applyBorder="1" applyAlignment="1">
      <alignment horizontal="right" vertical="center" wrapText="1"/>
    </xf>
    <xf numFmtId="166" fontId="253" fillId="0" borderId="11" xfId="42" applyNumberFormat="1" applyFont="1" applyFill="1" applyBorder="1" applyAlignment="1">
      <alignment vertical="center" wrapText="1"/>
    </xf>
    <xf numFmtId="0" fontId="80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225" fillId="0" borderId="0" xfId="0" applyFont="1" applyBorder="1" applyAlignment="1">
      <alignment vertical="center"/>
    </xf>
    <xf numFmtId="3" fontId="218" fillId="0" borderId="0" xfId="0" applyNumberFormat="1" applyFont="1" applyFill="1" applyBorder="1" applyAlignment="1">
      <alignment vertical="center"/>
    </xf>
    <xf numFmtId="0" fontId="225" fillId="0" borderId="0" xfId="0" applyFont="1" applyAlignment="1">
      <alignment vertical="center"/>
    </xf>
    <xf numFmtId="3" fontId="225" fillId="0" borderId="0" xfId="0" applyNumberFormat="1" applyFont="1" applyAlignment="1">
      <alignment vertical="center"/>
    </xf>
    <xf numFmtId="0" fontId="225" fillId="0" borderId="0" xfId="0" applyFont="1" applyFill="1" applyBorder="1" applyAlignment="1">
      <alignment vertical="center"/>
    </xf>
    <xf numFmtId="0" fontId="225" fillId="0" borderId="0" xfId="0" applyFont="1" applyFill="1" applyAlignment="1">
      <alignment vertical="center"/>
    </xf>
    <xf numFmtId="0" fontId="268" fillId="0" borderId="1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167" fontId="225" fillId="0" borderId="0" xfId="42" applyNumberFormat="1" applyFont="1" applyAlignment="1">
      <alignment vertical="center"/>
    </xf>
    <xf numFmtId="0" fontId="225" fillId="0" borderId="15" xfId="0" applyFont="1" applyBorder="1" applyAlignment="1">
      <alignment vertical="center"/>
    </xf>
    <xf numFmtId="0" fontId="218" fillId="0" borderId="0" xfId="0" applyFont="1" applyBorder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0" fontId="81" fillId="0" borderId="0" xfId="0" applyFont="1" applyFill="1" applyBorder="1" applyAlignment="1">
      <alignment vertical="center"/>
    </xf>
    <xf numFmtId="0" fontId="30" fillId="0" borderId="18" xfId="0" applyFont="1" applyBorder="1" applyAlignment="1">
      <alignment horizontal="center" vertical="center" wrapText="1"/>
    </xf>
    <xf numFmtId="0" fontId="81" fillId="0" borderId="0" xfId="0" applyFont="1" applyBorder="1" applyAlignment="1">
      <alignment vertical="center"/>
    </xf>
    <xf numFmtId="0" fontId="269" fillId="0" borderId="0" xfId="0" applyFont="1" applyAlignment="1">
      <alignment vertical="center"/>
    </xf>
    <xf numFmtId="0" fontId="81" fillId="0" borderId="15" xfId="0" applyFont="1" applyBorder="1" applyAlignment="1">
      <alignment vertical="center"/>
    </xf>
    <xf numFmtId="0" fontId="84" fillId="0" borderId="0" xfId="0" applyFont="1" applyBorder="1" applyAlignment="1">
      <alignment vertical="center" wrapText="1"/>
    </xf>
    <xf numFmtId="0" fontId="85" fillId="0" borderId="0" xfId="0" applyFont="1" applyBorder="1" applyAlignment="1">
      <alignment vertical="center"/>
    </xf>
    <xf numFmtId="167" fontId="86" fillId="0" borderId="0" xfId="0" applyNumberFormat="1" applyFont="1" applyBorder="1" applyAlignment="1">
      <alignment vertical="center" wrapText="1"/>
    </xf>
    <xf numFmtId="0" fontId="87" fillId="0" borderId="0" xfId="0" applyFont="1" applyBorder="1" applyAlignment="1">
      <alignment vertical="center"/>
    </xf>
    <xf numFmtId="39" fontId="86" fillId="0" borderId="0" xfId="0" applyNumberFormat="1" applyFont="1" applyBorder="1" applyAlignment="1">
      <alignment vertical="center" wrapText="1"/>
    </xf>
    <xf numFmtId="167" fontId="86" fillId="0" borderId="0" xfId="0" applyNumberFormat="1" applyFont="1" applyFill="1" applyBorder="1" applyAlignment="1">
      <alignment vertical="center" wrapText="1"/>
    </xf>
    <xf numFmtId="0" fontId="86" fillId="0" borderId="0" xfId="0" applyFont="1" applyBorder="1" applyAlignment="1">
      <alignment horizontal="left" vertical="center" wrapText="1"/>
    </xf>
    <xf numFmtId="2" fontId="86" fillId="0" borderId="0" xfId="0" applyNumberFormat="1" applyFont="1" applyBorder="1" applyAlignment="1">
      <alignment vertical="center" wrapText="1"/>
    </xf>
    <xf numFmtId="0" fontId="86" fillId="0" borderId="0" xfId="0" applyFont="1" applyBorder="1" applyAlignment="1">
      <alignment vertical="center" wrapText="1"/>
    </xf>
    <xf numFmtId="0" fontId="86" fillId="0" borderId="0" xfId="0" applyFont="1" applyFill="1" applyBorder="1" applyAlignment="1">
      <alignment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4" xfId="0" applyFont="1" applyFill="1" applyBorder="1" applyAlignment="1">
      <alignment vertical="center" wrapText="1"/>
    </xf>
    <xf numFmtId="0" fontId="225" fillId="0" borderId="0" xfId="0" applyFont="1" applyAlignment="1">
      <alignment/>
    </xf>
    <xf numFmtId="0" fontId="35" fillId="0" borderId="0" xfId="0" applyFont="1" applyBorder="1" applyAlignment="1">
      <alignment horizontal="left"/>
    </xf>
    <xf numFmtId="0" fontId="35" fillId="34" borderId="12" xfId="59" applyFont="1" applyFill="1" applyBorder="1" applyAlignment="1">
      <alignment horizontal="center" vertical="center" wrapText="1"/>
      <protection/>
    </xf>
    <xf numFmtId="0" fontId="88" fillId="0" borderId="11" xfId="0" applyFont="1" applyBorder="1" applyAlignment="1">
      <alignment vertical="center" wrapText="1"/>
    </xf>
    <xf numFmtId="0" fontId="88" fillId="0" borderId="13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vertical="center" wrapText="1"/>
    </xf>
    <xf numFmtId="0" fontId="30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vertical="center" wrapText="1"/>
    </xf>
    <xf numFmtId="0" fontId="30" fillId="34" borderId="16" xfId="0" applyFont="1" applyFill="1" applyBorder="1" applyAlignment="1">
      <alignment vertical="center" wrapText="1"/>
    </xf>
    <xf numFmtId="0" fontId="30" fillId="0" borderId="11" xfId="0" applyFont="1" applyBorder="1" applyAlignment="1">
      <alignment horizontal="left" vertical="center"/>
    </xf>
    <xf numFmtId="167" fontId="227" fillId="0" borderId="18" xfId="42" applyNumberFormat="1" applyFont="1" applyBorder="1" applyAlignment="1">
      <alignment horizontal="center" vertical="center" wrapText="1"/>
    </xf>
    <xf numFmtId="164" fontId="26" fillId="0" borderId="18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67" fontId="0" fillId="0" borderId="0" xfId="42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5" fillId="0" borderId="12" xfId="0" applyFont="1" applyBorder="1" applyAlignment="1">
      <alignment horizontal="center" vertical="center" wrapText="1"/>
    </xf>
    <xf numFmtId="167" fontId="235" fillId="0" borderId="11" xfId="42" applyNumberFormat="1" applyFont="1" applyBorder="1" applyAlignment="1">
      <alignment horizontal="center" vertical="center"/>
    </xf>
    <xf numFmtId="167" fontId="0" fillId="0" borderId="0" xfId="0" applyNumberFormat="1" applyFont="1" applyAlignment="1">
      <alignment vertical="center"/>
    </xf>
    <xf numFmtId="1" fontId="214" fillId="0" borderId="11" xfId="42" applyNumberFormat="1" applyFont="1" applyFill="1" applyBorder="1" applyAlignment="1">
      <alignment horizontal="center" vertical="center"/>
    </xf>
    <xf numFmtId="0" fontId="218" fillId="35" borderId="0" xfId="0" applyFont="1" applyFill="1" applyBorder="1" applyAlignment="1">
      <alignment vertical="center" wrapText="1"/>
    </xf>
    <xf numFmtId="166" fontId="235" fillId="0" borderId="11" xfId="0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11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0" fillId="0" borderId="18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0" fillId="36" borderId="0" xfId="0" applyFont="1" applyFill="1" applyBorder="1" applyAlignment="1">
      <alignment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0" fillId="0" borderId="11" xfId="0" applyNumberFormat="1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5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167" fontId="31" fillId="0" borderId="0" xfId="0" applyNumberFormat="1" applyFont="1" applyBorder="1" applyAlignment="1">
      <alignment vertical="center"/>
    </xf>
    <xf numFmtId="0" fontId="30" fillId="0" borderId="13" xfId="0" applyFont="1" applyBorder="1" applyAlignment="1">
      <alignment vertical="center" wrapText="1"/>
    </xf>
    <xf numFmtId="0" fontId="32" fillId="0" borderId="11" xfId="0" applyFont="1" applyBorder="1" applyAlignment="1" quotePrefix="1">
      <alignment horizontal="center" vertical="center"/>
    </xf>
    <xf numFmtId="167" fontId="31" fillId="0" borderId="0" xfId="0" applyNumberFormat="1" applyFont="1" applyAlignment="1">
      <alignment vertical="center"/>
    </xf>
    <xf numFmtId="0" fontId="35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17" fillId="0" borderId="0" xfId="0" applyFont="1" applyFill="1" applyBorder="1" applyAlignment="1">
      <alignment/>
    </xf>
    <xf numFmtId="0" fontId="58" fillId="0" borderId="12" xfId="0" applyFont="1" applyFill="1" applyBorder="1" applyAlignment="1">
      <alignment horizontal="center" vertical="center" wrapText="1"/>
    </xf>
    <xf numFmtId="167" fontId="235" fillId="0" borderId="11" xfId="42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164" fontId="235" fillId="0" borderId="11" xfId="0" applyNumberFormat="1" applyFont="1" applyBorder="1" applyAlignment="1">
      <alignment vertical="center"/>
    </xf>
    <xf numFmtId="0" fontId="30" fillId="34" borderId="16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vertical="center"/>
    </xf>
    <xf numFmtId="167" fontId="214" fillId="0" borderId="11" xfId="42" applyNumberFormat="1" applyFont="1" applyBorder="1" applyAlignment="1">
      <alignment horizontal="center" vertical="center" wrapText="1"/>
    </xf>
    <xf numFmtId="0" fontId="218" fillId="0" borderId="12" xfId="0" applyFont="1" applyBorder="1" applyAlignment="1">
      <alignment horizontal="center" vertical="center" wrapText="1"/>
    </xf>
    <xf numFmtId="167" fontId="26" fillId="0" borderId="18" xfId="42" applyNumberFormat="1" applyFont="1" applyBorder="1" applyAlignment="1">
      <alignment horizontal="center" vertical="center" wrapText="1"/>
    </xf>
    <xf numFmtId="164" fontId="224" fillId="34" borderId="12" xfId="42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270" fillId="0" borderId="11" xfId="0" applyFont="1" applyBorder="1" applyAlignment="1">
      <alignment/>
    </xf>
    <xf numFmtId="0" fontId="271" fillId="0" borderId="11" xfId="0" applyFont="1" applyBorder="1" applyAlignment="1">
      <alignment/>
    </xf>
    <xf numFmtId="0" fontId="270" fillId="0" borderId="13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70" fillId="0" borderId="11" xfId="0" applyFont="1" applyBorder="1" applyAlignment="1">
      <alignment horizontal="center"/>
    </xf>
    <xf numFmtId="0" fontId="271" fillId="0" borderId="11" xfId="0" applyFont="1" applyBorder="1" applyAlignment="1">
      <alignment horizontal="center"/>
    </xf>
    <xf numFmtId="0" fontId="270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214" fillId="0" borderId="11" xfId="0" applyFont="1" applyBorder="1" applyAlignment="1">
      <alignment horizontal="center"/>
    </xf>
    <xf numFmtId="166" fontId="214" fillId="0" borderId="11" xfId="42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vertical="center"/>
    </xf>
    <xf numFmtId="164" fontId="49" fillId="0" borderId="18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3" fontId="49" fillId="0" borderId="18" xfId="0" applyNumberFormat="1" applyFont="1" applyBorder="1" applyAlignment="1">
      <alignment vertical="center"/>
    </xf>
    <xf numFmtId="164" fontId="49" fillId="0" borderId="16" xfId="0" applyNumberFormat="1" applyFont="1" applyBorder="1" applyAlignment="1">
      <alignment vertical="center"/>
    </xf>
    <xf numFmtId="164" fontId="79" fillId="0" borderId="11" xfId="0" applyNumberFormat="1" applyFont="1" applyBorder="1" applyAlignment="1">
      <alignment vertical="center"/>
    </xf>
    <xf numFmtId="164" fontId="49" fillId="0" borderId="13" xfId="0" applyNumberFormat="1" applyFont="1" applyBorder="1" applyAlignment="1">
      <alignment vertical="center"/>
    </xf>
    <xf numFmtId="164" fontId="49" fillId="0" borderId="11" xfId="0" applyNumberFormat="1" applyFont="1" applyFill="1" applyBorder="1" applyAlignment="1">
      <alignment vertical="center"/>
    </xf>
    <xf numFmtId="164" fontId="58" fillId="0" borderId="11" xfId="0" applyNumberFormat="1" applyFont="1" applyBorder="1" applyAlignment="1">
      <alignment vertical="center"/>
    </xf>
    <xf numFmtId="164" fontId="49" fillId="0" borderId="0" xfId="0" applyNumberFormat="1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168" fontId="17" fillId="0" borderId="24" xfId="4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/>
    </xf>
    <xf numFmtId="0" fontId="16" fillId="0" borderId="11" xfId="0" applyFont="1" applyBorder="1" applyAlignment="1">
      <alignment horizontal="center"/>
    </xf>
    <xf numFmtId="0" fontId="272" fillId="0" borderId="10" xfId="0" applyFont="1" applyBorder="1" applyAlignment="1">
      <alignment/>
    </xf>
    <xf numFmtId="0" fontId="273" fillId="0" borderId="10" xfId="0" applyFont="1" applyBorder="1" applyAlignment="1">
      <alignment/>
    </xf>
    <xf numFmtId="0" fontId="273" fillId="0" borderId="10" xfId="0" applyFont="1" applyBorder="1" applyAlignment="1">
      <alignment horizontal="center"/>
    </xf>
    <xf numFmtId="0" fontId="272" fillId="0" borderId="10" xfId="0" applyFont="1" applyBorder="1" applyAlignment="1">
      <alignment horizontal="center"/>
    </xf>
    <xf numFmtId="0" fontId="272" fillId="0" borderId="18" xfId="0" applyFont="1" applyBorder="1" applyAlignment="1">
      <alignment horizontal="center"/>
    </xf>
    <xf numFmtId="0" fontId="272" fillId="0" borderId="0" xfId="0" applyFont="1" applyBorder="1" applyAlignment="1">
      <alignment/>
    </xf>
    <xf numFmtId="0" fontId="272" fillId="0" borderId="0" xfId="0" applyFont="1" applyAlignment="1">
      <alignment/>
    </xf>
    <xf numFmtId="0" fontId="272" fillId="0" borderId="11" xfId="0" applyFont="1" applyBorder="1" applyAlignment="1">
      <alignment/>
    </xf>
    <xf numFmtId="0" fontId="273" fillId="0" borderId="11" xfId="0" applyFont="1" applyBorder="1" applyAlignment="1">
      <alignment/>
    </xf>
    <xf numFmtId="0" fontId="273" fillId="0" borderId="11" xfId="0" applyFont="1" applyBorder="1" applyAlignment="1">
      <alignment horizontal="center"/>
    </xf>
    <xf numFmtId="0" fontId="272" fillId="0" borderId="11" xfId="0" applyFont="1" applyBorder="1" applyAlignment="1">
      <alignment horizontal="center"/>
    </xf>
    <xf numFmtId="0" fontId="274" fillId="0" borderId="11" xfId="0" applyFont="1" applyBorder="1" applyAlignment="1">
      <alignment/>
    </xf>
    <xf numFmtId="0" fontId="274" fillId="0" borderId="11" xfId="0" applyFont="1" applyBorder="1" applyAlignment="1">
      <alignment horizontal="center"/>
    </xf>
    <xf numFmtId="167" fontId="275" fillId="0" borderId="0" xfId="0" applyNumberFormat="1" applyFont="1" applyAlignment="1">
      <alignment/>
    </xf>
    <xf numFmtId="0" fontId="235" fillId="0" borderId="12" xfId="0" applyFont="1" applyBorder="1" applyAlignment="1">
      <alignment horizontal="center" vertical="center" wrapText="1"/>
    </xf>
    <xf numFmtId="0" fontId="158" fillId="0" borderId="11" xfId="0" applyFont="1" applyBorder="1" applyAlignment="1">
      <alignment horizontal="center" vertical="center"/>
    </xf>
    <xf numFmtId="0" fontId="159" fillId="0" borderId="1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253" fillId="0" borderId="11" xfId="0" applyFont="1" applyFill="1" applyBorder="1" applyAlignment="1">
      <alignment horizontal="center"/>
    </xf>
    <xf numFmtId="0" fontId="276" fillId="35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7" fontId="88" fillId="0" borderId="18" xfId="42" applyNumberFormat="1" applyFont="1" applyBorder="1" applyAlignment="1">
      <alignment vertical="center"/>
    </xf>
    <xf numFmtId="0" fontId="82" fillId="0" borderId="11" xfId="0" applyFont="1" applyBorder="1" applyAlignment="1">
      <alignment horizontal="center" vertical="center" wrapText="1"/>
    </xf>
    <xf numFmtId="0" fontId="218" fillId="0" borderId="0" xfId="0" applyFont="1" applyBorder="1" applyAlignment="1">
      <alignment horizontal="center" vertical="center" wrapText="1"/>
    </xf>
    <xf numFmtId="167" fontId="218" fillId="34" borderId="15" xfId="42" applyNumberFormat="1" applyFont="1" applyFill="1" applyBorder="1" applyAlignment="1">
      <alignment vertical="center"/>
    </xf>
    <xf numFmtId="168" fontId="218" fillId="34" borderId="0" xfId="42" applyNumberFormat="1" applyFont="1" applyFill="1" applyBorder="1" applyAlignment="1">
      <alignment horizontal="center" vertical="center"/>
    </xf>
    <xf numFmtId="165" fontId="218" fillId="0" borderId="0" xfId="0" applyNumberFormat="1" applyFont="1" applyBorder="1" applyAlignment="1">
      <alignment horizontal="center" vertical="center" wrapText="1"/>
    </xf>
    <xf numFmtId="3" fontId="219" fillId="0" borderId="15" xfId="0" applyNumberFormat="1" applyFont="1" applyBorder="1" applyAlignment="1">
      <alignment vertical="center" wrapText="1"/>
    </xf>
    <xf numFmtId="3" fontId="219" fillId="0" borderId="0" xfId="0" applyNumberFormat="1" applyFont="1" applyBorder="1" applyAlignment="1">
      <alignment vertical="center" wrapText="1"/>
    </xf>
    <xf numFmtId="166" fontId="219" fillId="0" borderId="0" xfId="42" applyNumberFormat="1" applyFont="1" applyBorder="1" applyAlignment="1">
      <alignment horizontal="center" vertical="center" wrapText="1"/>
    </xf>
    <xf numFmtId="0" fontId="231" fillId="0" borderId="0" xfId="0" applyFont="1" applyAlignment="1">
      <alignment/>
    </xf>
    <xf numFmtId="0" fontId="0" fillId="0" borderId="0" xfId="0" applyBorder="1" applyAlignment="1">
      <alignment vertical="center"/>
    </xf>
    <xf numFmtId="167" fontId="214" fillId="0" borderId="11" xfId="42" applyNumberFormat="1" applyFont="1" applyBorder="1" applyAlignment="1">
      <alignment horizontal="center" vertical="center" wrapText="1"/>
    </xf>
    <xf numFmtId="0" fontId="235" fillId="0" borderId="12" xfId="0" applyFont="1" applyBorder="1" applyAlignment="1">
      <alignment horizontal="center" vertical="center" wrapText="1"/>
    </xf>
    <xf numFmtId="0" fontId="218" fillId="0" borderId="12" xfId="0" applyFont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0" fontId="55" fillId="0" borderId="16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88" fillId="0" borderId="16" xfId="0" applyFont="1" applyBorder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164" fontId="49" fillId="0" borderId="13" xfId="0" applyNumberFormat="1" applyFont="1" applyFill="1" applyBorder="1" applyAlignment="1">
      <alignment vertical="center"/>
    </xf>
    <xf numFmtId="0" fontId="30" fillId="0" borderId="13" xfId="0" applyFont="1" applyBorder="1" applyAlignment="1">
      <alignment horizontal="left" vertical="center" wrapText="1"/>
    </xf>
    <xf numFmtId="168" fontId="0" fillId="0" borderId="0" xfId="0" applyNumberFormat="1" applyFont="1" applyAlignment="1">
      <alignment vertical="center"/>
    </xf>
    <xf numFmtId="167" fontId="0" fillId="0" borderId="0" xfId="42" applyNumberFormat="1" applyFont="1" applyAlignment="1">
      <alignment/>
    </xf>
    <xf numFmtId="0" fontId="30" fillId="0" borderId="11" xfId="0" applyFont="1" applyFill="1" applyBorder="1" applyAlignment="1">
      <alignment horizontal="center" vertical="center"/>
    </xf>
    <xf numFmtId="167" fontId="0" fillId="0" borderId="0" xfId="42" applyNumberFormat="1" applyFont="1" applyBorder="1" applyAlignment="1">
      <alignment/>
    </xf>
    <xf numFmtId="49" fontId="17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 wrapText="1"/>
    </xf>
    <xf numFmtId="0" fontId="161" fillId="0" borderId="11" xfId="0" applyFont="1" applyBorder="1" applyAlignment="1">
      <alignment horizontal="center" vertical="center" wrapText="1"/>
    </xf>
    <xf numFmtId="0" fontId="88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35" fillId="0" borderId="10" xfId="59" applyFont="1" applyFill="1" applyBorder="1" applyAlignment="1">
      <alignment horizontal="center" vertical="center"/>
      <protection/>
    </xf>
    <xf numFmtId="0" fontId="42" fillId="0" borderId="27" xfId="0" applyFont="1" applyBorder="1" applyAlignment="1">
      <alignment horizontal="center" vertical="center" wrapText="1"/>
    </xf>
    <xf numFmtId="14" fontId="42" fillId="0" borderId="27" xfId="0" applyNumberFormat="1" applyFont="1" applyBorder="1" applyAlignment="1">
      <alignment horizontal="center" vertical="center"/>
    </xf>
    <xf numFmtId="0" fontId="218" fillId="0" borderId="27" xfId="0" applyFont="1" applyBorder="1" applyAlignment="1">
      <alignment horizontal="center" vertical="center" wrapText="1"/>
    </xf>
    <xf numFmtId="167" fontId="18" fillId="0" borderId="12" xfId="42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167" fontId="35" fillId="0" borderId="11" xfId="0" applyNumberFormat="1" applyFont="1" applyFill="1" applyBorder="1" applyAlignment="1">
      <alignment horizontal="right" vertical="center"/>
    </xf>
    <xf numFmtId="167" fontId="233" fillId="0" borderId="25" xfId="0" applyNumberFormat="1" applyFont="1" applyFill="1" applyBorder="1" applyAlignment="1">
      <alignment horizontal="right" vertical="center"/>
    </xf>
    <xf numFmtId="0" fontId="17" fillId="0" borderId="22" xfId="0" applyFont="1" applyBorder="1" applyAlignment="1">
      <alignment vertical="center" wrapText="1"/>
    </xf>
    <xf numFmtId="167" fontId="235" fillId="0" borderId="25" xfId="42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vertical="center" wrapText="1"/>
    </xf>
    <xf numFmtId="0" fontId="218" fillId="35" borderId="22" xfId="0" applyFont="1" applyFill="1" applyBorder="1" applyAlignment="1">
      <alignment vertical="center" wrapText="1"/>
    </xf>
    <xf numFmtId="0" fontId="218" fillId="35" borderId="11" xfId="0" applyFont="1" applyFill="1" applyBorder="1" applyAlignment="1">
      <alignment vertical="center" wrapText="1"/>
    </xf>
    <xf numFmtId="167" fontId="235" fillId="35" borderId="11" xfId="42" applyNumberFormat="1" applyFont="1" applyFill="1" applyBorder="1" applyAlignment="1">
      <alignment horizontal="right" vertical="center"/>
    </xf>
    <xf numFmtId="167" fontId="235" fillId="35" borderId="25" xfId="42" applyNumberFormat="1" applyFont="1" applyFill="1" applyBorder="1" applyAlignment="1">
      <alignment horizontal="right" vertical="center"/>
    </xf>
    <xf numFmtId="167" fontId="218" fillId="35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167" fontId="88" fillId="0" borderId="11" xfId="42" applyNumberFormat="1" applyFont="1" applyFill="1" applyBorder="1" applyAlignment="1">
      <alignment vertical="center"/>
    </xf>
    <xf numFmtId="167" fontId="30" fillId="0" borderId="16" xfId="42" applyNumberFormat="1" applyFont="1" applyFill="1" applyBorder="1" applyAlignment="1">
      <alignment vertical="center"/>
    </xf>
    <xf numFmtId="0" fontId="42" fillId="0" borderId="19" xfId="0" applyFont="1" applyFill="1" applyBorder="1" applyAlignment="1">
      <alignment horizontal="center" vertical="center" wrapText="1"/>
    </xf>
    <xf numFmtId="164" fontId="99" fillId="0" borderId="11" xfId="0" applyNumberFormat="1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218" fillId="0" borderId="21" xfId="0" applyFont="1" applyBorder="1" applyAlignment="1">
      <alignment horizontal="center" vertical="center" wrapText="1"/>
    </xf>
    <xf numFmtId="14" fontId="42" fillId="0" borderId="20" xfId="0" applyNumberFormat="1" applyFont="1" applyBorder="1" applyAlignment="1">
      <alignment horizontal="center" vertical="center"/>
    </xf>
    <xf numFmtId="164" fontId="30" fillId="0" borderId="11" xfId="56" applyNumberFormat="1" applyFont="1" applyFill="1" applyBorder="1" applyAlignment="1">
      <alignment vertical="center"/>
      <protection/>
    </xf>
    <xf numFmtId="167" fontId="35" fillId="0" borderId="11" xfId="42" applyNumberFormat="1" applyFont="1" applyFill="1" applyBorder="1" applyAlignment="1">
      <alignment horizontal="center" vertical="center"/>
    </xf>
    <xf numFmtId="0" fontId="96" fillId="0" borderId="15" xfId="0" applyFont="1" applyBorder="1" applyAlignment="1">
      <alignment vertical="center"/>
    </xf>
    <xf numFmtId="167" fontId="11" fillId="0" borderId="0" xfId="42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0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161" fillId="0" borderId="13" xfId="0" applyFont="1" applyBorder="1" applyAlignment="1">
      <alignment horizontal="center" vertical="center" wrapText="1"/>
    </xf>
    <xf numFmtId="167" fontId="35" fillId="0" borderId="10" xfId="42" applyNumberFormat="1" applyFont="1" applyFill="1" applyBorder="1" applyAlignment="1">
      <alignment horizontal="center" vertical="center"/>
    </xf>
    <xf numFmtId="164" fontId="58" fillId="0" borderId="10" xfId="0" applyNumberFormat="1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167" fontId="0" fillId="0" borderId="0" xfId="42" applyNumberFormat="1" applyFont="1" applyAlignment="1">
      <alignment vertical="center"/>
    </xf>
    <xf numFmtId="0" fontId="17" fillId="0" borderId="0" xfId="56" applyFont="1" applyFill="1">
      <alignment/>
      <protection/>
    </xf>
    <xf numFmtId="3" fontId="17" fillId="0" borderId="0" xfId="56" applyNumberFormat="1" applyFont="1" applyFill="1" applyAlignment="1">
      <alignment wrapText="1"/>
      <protection/>
    </xf>
    <xf numFmtId="0" fontId="2" fillId="0" borderId="0" xfId="56" applyFont="1" applyFill="1">
      <alignment/>
      <protection/>
    </xf>
    <xf numFmtId="165" fontId="277" fillId="0" borderId="0" xfId="56" applyNumberFormat="1" applyFont="1" applyFill="1">
      <alignment/>
      <protection/>
    </xf>
    <xf numFmtId="3" fontId="17" fillId="0" borderId="0" xfId="56" applyNumberFormat="1" applyFont="1" applyFill="1">
      <alignment/>
      <protection/>
    </xf>
    <xf numFmtId="0" fontId="58" fillId="0" borderId="12" xfId="56" applyFont="1" applyFill="1" applyBorder="1" applyAlignment="1">
      <alignment horizontal="center" vertical="center" wrapText="1"/>
      <protection/>
    </xf>
    <xf numFmtId="0" fontId="35" fillId="0" borderId="10" xfId="59" applyFont="1" applyFill="1" applyBorder="1" applyAlignment="1">
      <alignment vertical="center" wrapText="1"/>
      <protection/>
    </xf>
    <xf numFmtId="0" fontId="46" fillId="0" borderId="10" xfId="60" applyFont="1" applyFill="1" applyBorder="1" applyAlignment="1">
      <alignment horizontal="center" vertical="center"/>
      <protection/>
    </xf>
    <xf numFmtId="3" fontId="233" fillId="0" borderId="10" xfId="56" applyNumberFormat="1" applyFont="1" applyFill="1" applyBorder="1" applyAlignment="1">
      <alignment vertical="center"/>
      <protection/>
    </xf>
    <xf numFmtId="164" fontId="35" fillId="0" borderId="10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30" fillId="0" borderId="11" xfId="59" applyFont="1" applyFill="1" applyBorder="1" applyAlignment="1">
      <alignment vertical="center" wrapText="1"/>
      <protection/>
    </xf>
    <xf numFmtId="0" fontId="2" fillId="0" borderId="11" xfId="60" applyFont="1" applyFill="1" applyBorder="1" applyAlignment="1">
      <alignment horizontal="center" vertical="center"/>
      <protection/>
    </xf>
    <xf numFmtId="3" fontId="253" fillId="0" borderId="11" xfId="56" applyNumberFormat="1" applyFont="1" applyFill="1" applyBorder="1" applyAlignment="1">
      <alignment vertical="center"/>
      <protection/>
    </xf>
    <xf numFmtId="0" fontId="262" fillId="0" borderId="11" xfId="59" applyFont="1" applyFill="1" applyBorder="1" applyAlignment="1">
      <alignment vertical="center" wrapText="1"/>
      <protection/>
    </xf>
    <xf numFmtId="0" fontId="278" fillId="0" borderId="11" xfId="60" applyFont="1" applyFill="1" applyBorder="1" applyAlignment="1">
      <alignment horizontal="center" vertical="center"/>
      <protection/>
    </xf>
    <xf numFmtId="0" fontId="235" fillId="0" borderId="11" xfId="59" applyFont="1" applyFill="1" applyBorder="1" applyAlignment="1">
      <alignment vertical="center" wrapText="1"/>
      <protection/>
    </xf>
    <xf numFmtId="165" fontId="253" fillId="0" borderId="11" xfId="56" applyNumberFormat="1" applyFont="1" applyFill="1" applyBorder="1" applyAlignment="1">
      <alignment vertical="center"/>
      <protection/>
    </xf>
    <xf numFmtId="3" fontId="279" fillId="0" borderId="11" xfId="56" applyNumberFormat="1" applyFont="1" applyFill="1" applyBorder="1" applyAlignment="1">
      <alignment vertical="center"/>
      <protection/>
    </xf>
    <xf numFmtId="3" fontId="280" fillId="0" borderId="11" xfId="56" applyNumberFormat="1" applyFont="1" applyFill="1" applyBorder="1" applyAlignment="1">
      <alignment vertical="center"/>
      <protection/>
    </xf>
    <xf numFmtId="3" fontId="253" fillId="36" borderId="11" xfId="56" applyNumberFormat="1" applyFont="1" applyFill="1" applyBorder="1" applyAlignment="1">
      <alignment vertical="center"/>
      <protection/>
    </xf>
    <xf numFmtId="3" fontId="253" fillId="0" borderId="11" xfId="60" applyNumberFormat="1" applyFont="1" applyFill="1" applyBorder="1" applyAlignment="1">
      <alignment horizontal="right" vertical="center"/>
      <protection/>
    </xf>
    <xf numFmtId="165" fontId="235" fillId="0" borderId="11" xfId="56" applyNumberFormat="1" applyFont="1" applyFill="1" applyBorder="1" applyAlignment="1">
      <alignment vertical="center"/>
      <protection/>
    </xf>
    <xf numFmtId="0" fontId="281" fillId="0" borderId="0" xfId="0" applyFont="1" applyAlignment="1">
      <alignment/>
    </xf>
    <xf numFmtId="0" fontId="253" fillId="0" borderId="11" xfId="59" applyFont="1" applyFill="1" applyBorder="1" applyAlignment="1">
      <alignment vertical="center" wrapText="1"/>
      <protection/>
    </xf>
    <xf numFmtId="0" fontId="282" fillId="0" borderId="11" xfId="60" applyFont="1" applyFill="1" applyBorder="1" applyAlignment="1">
      <alignment horizontal="center" vertical="center"/>
      <protection/>
    </xf>
    <xf numFmtId="165" fontId="253" fillId="0" borderId="11" xfId="56" applyNumberFormat="1" applyFont="1" applyFill="1" applyBorder="1" applyAlignment="1">
      <alignment horizontal="right" vertical="center"/>
      <protection/>
    </xf>
    <xf numFmtId="0" fontId="283" fillId="0" borderId="0" xfId="0" applyFont="1" applyAlignment="1">
      <alignment/>
    </xf>
    <xf numFmtId="0" fontId="253" fillId="0" borderId="11" xfId="60" applyFont="1" applyFill="1" applyBorder="1" applyAlignment="1">
      <alignment vertical="center" wrapText="1"/>
      <protection/>
    </xf>
    <xf numFmtId="0" fontId="30" fillId="36" borderId="11" xfId="59" applyFont="1" applyFill="1" applyBorder="1" applyAlignment="1">
      <alignment horizontal="center" vertical="center"/>
      <protection/>
    </xf>
    <xf numFmtId="0" fontId="30" fillId="36" borderId="11" xfId="59" applyFont="1" applyFill="1" applyBorder="1" applyAlignment="1">
      <alignment horizontal="justify" vertical="center" wrapText="1"/>
      <protection/>
    </xf>
    <xf numFmtId="0" fontId="2" fillId="36" borderId="11" xfId="60" applyFont="1" applyFill="1" applyBorder="1" applyAlignment="1">
      <alignment horizontal="center" vertical="center"/>
      <protection/>
    </xf>
    <xf numFmtId="0" fontId="253" fillId="36" borderId="11" xfId="56" applyFont="1" applyFill="1" applyBorder="1" applyAlignment="1">
      <alignment horizontal="right" vertical="center"/>
      <protection/>
    </xf>
    <xf numFmtId="0" fontId="32" fillId="36" borderId="0" xfId="0" applyFont="1" applyFill="1" applyAlignment="1">
      <alignment/>
    </xf>
    <xf numFmtId="0" fontId="281" fillId="36" borderId="0" xfId="0" applyFont="1" applyFill="1" applyAlignment="1">
      <alignment/>
    </xf>
    <xf numFmtId="0" fontId="253" fillId="0" borderId="11" xfId="56" applyFont="1" applyBorder="1" applyAlignment="1">
      <alignment horizontal="right" vertical="center"/>
      <protection/>
    </xf>
    <xf numFmtId="0" fontId="30" fillId="36" borderId="11" xfId="59" applyFont="1" applyFill="1" applyBorder="1" applyAlignment="1">
      <alignment vertical="center" wrapText="1"/>
      <protection/>
    </xf>
    <xf numFmtId="0" fontId="30" fillId="36" borderId="11" xfId="56" applyFont="1" applyFill="1" applyBorder="1" applyAlignment="1">
      <alignment vertical="center"/>
      <protection/>
    </xf>
    <xf numFmtId="0" fontId="2" fillId="36" borderId="11" xfId="60" applyFont="1" applyFill="1" applyBorder="1" applyAlignment="1">
      <alignment horizontal="center" vertical="center" wrapText="1"/>
      <protection/>
    </xf>
    <xf numFmtId="0" fontId="30" fillId="36" borderId="11" xfId="56" applyFont="1" applyFill="1" applyBorder="1" applyAlignment="1">
      <alignment horizontal="center" vertical="center"/>
      <protection/>
    </xf>
    <xf numFmtId="0" fontId="30" fillId="0" borderId="11" xfId="56" applyFont="1" applyFill="1" applyBorder="1" applyAlignment="1">
      <alignment vertical="center"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18" fillId="0" borderId="11" xfId="0" applyFont="1" applyFill="1" applyBorder="1" applyAlignment="1">
      <alignment vertical="center" wrapText="1"/>
    </xf>
    <xf numFmtId="0" fontId="229" fillId="0" borderId="11" xfId="60" applyFont="1" applyFill="1" applyBorder="1" applyAlignment="1">
      <alignment horizontal="center" vertical="center" wrapText="1"/>
      <protection/>
    </xf>
    <xf numFmtId="0" fontId="260" fillId="0" borderId="11" xfId="0" applyFont="1" applyBorder="1" applyAlignment="1">
      <alignment horizontal="center" vertical="center"/>
    </xf>
    <xf numFmtId="0" fontId="30" fillId="36" borderId="13" xfId="59" applyFont="1" applyFill="1" applyBorder="1" applyAlignment="1">
      <alignment horizontal="center" vertical="center"/>
      <protection/>
    </xf>
    <xf numFmtId="0" fontId="218" fillId="0" borderId="13" xfId="0" applyFont="1" applyFill="1" applyBorder="1" applyAlignment="1">
      <alignment vertical="center" wrapText="1"/>
    </xf>
    <xf numFmtId="0" fontId="229" fillId="0" borderId="13" xfId="60" applyFont="1" applyFill="1" applyBorder="1" applyAlignment="1">
      <alignment horizontal="center" vertical="center"/>
      <protection/>
    </xf>
    <xf numFmtId="0" fontId="260" fillId="0" borderId="3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166" fontId="225" fillId="0" borderId="11" xfId="0" applyNumberFormat="1" applyFont="1" applyFill="1" applyBorder="1" applyAlignment="1">
      <alignment vertical="center"/>
    </xf>
    <xf numFmtId="166" fontId="225" fillId="0" borderId="13" xfId="0" applyNumberFormat="1" applyFont="1" applyFill="1" applyBorder="1" applyAlignment="1">
      <alignment vertical="center"/>
    </xf>
    <xf numFmtId="0" fontId="255" fillId="0" borderId="0" xfId="0" applyFont="1" applyAlignment="1">
      <alignment/>
    </xf>
    <xf numFmtId="0" fontId="260" fillId="0" borderId="0" xfId="0" applyFont="1" applyFill="1" applyAlignment="1">
      <alignment/>
    </xf>
    <xf numFmtId="0" fontId="225" fillId="0" borderId="0" xfId="0" applyFont="1" applyFill="1" applyAlignment="1">
      <alignment/>
    </xf>
    <xf numFmtId="0" fontId="35" fillId="0" borderId="12" xfId="56" applyFont="1" applyFill="1" applyBorder="1" applyAlignment="1">
      <alignment horizontal="center" vertical="center" wrapText="1"/>
      <protection/>
    </xf>
    <xf numFmtId="0" fontId="218" fillId="0" borderId="0" xfId="56" applyFont="1" applyFill="1">
      <alignment/>
      <protection/>
    </xf>
    <xf numFmtId="3" fontId="233" fillId="0" borderId="10" xfId="56" applyNumberFormat="1" applyFont="1" applyFill="1" applyBorder="1" applyAlignment="1">
      <alignment vertical="center"/>
      <protection/>
    </xf>
    <xf numFmtId="164" fontId="233" fillId="0" borderId="10" xfId="56" applyNumberFormat="1" applyFont="1" applyFill="1" applyBorder="1" applyAlignment="1">
      <alignment vertical="center"/>
      <protection/>
    </xf>
    <xf numFmtId="3" fontId="235" fillId="0" borderId="11" xfId="56" applyNumberFormat="1" applyFont="1" applyFill="1" applyBorder="1" applyAlignment="1">
      <alignment vertical="center"/>
      <protection/>
    </xf>
    <xf numFmtId="164" fontId="235" fillId="0" borderId="11" xfId="56" applyNumberFormat="1" applyFont="1" applyFill="1" applyBorder="1" applyAlignment="1">
      <alignment vertical="center"/>
      <protection/>
    </xf>
    <xf numFmtId="0" fontId="235" fillId="0" borderId="11" xfId="60" applyFont="1" applyFill="1" applyBorder="1" applyAlignment="1">
      <alignment horizontal="right" vertical="center"/>
      <protection/>
    </xf>
    <xf numFmtId="3" fontId="235" fillId="0" borderId="11" xfId="56" applyNumberFormat="1" applyFont="1" applyFill="1" applyBorder="1" applyAlignment="1">
      <alignment vertical="center"/>
      <protection/>
    </xf>
    <xf numFmtId="49" fontId="30" fillId="0" borderId="11" xfId="59" applyNumberFormat="1" applyFont="1" applyFill="1" applyBorder="1" applyAlignment="1">
      <alignment vertical="center" wrapText="1"/>
      <protection/>
    </xf>
    <xf numFmtId="3" fontId="279" fillId="0" borderId="11" xfId="56" applyNumberFormat="1" applyFont="1" applyFill="1" applyBorder="1" applyAlignment="1">
      <alignment vertical="center"/>
      <protection/>
    </xf>
    <xf numFmtId="165" fontId="279" fillId="0" borderId="11" xfId="56" applyNumberFormat="1" applyFont="1" applyFill="1" applyBorder="1" applyAlignment="1">
      <alignment vertical="center"/>
      <protection/>
    </xf>
    <xf numFmtId="164" fontId="279" fillId="0" borderId="11" xfId="56" applyNumberFormat="1" applyFont="1" applyFill="1" applyBorder="1" applyAlignment="1">
      <alignment vertical="center"/>
      <protection/>
    </xf>
    <xf numFmtId="167" fontId="235" fillId="0" borderId="11" xfId="42" applyNumberFormat="1" applyFont="1" applyFill="1" applyBorder="1" applyAlignment="1">
      <alignment horizontal="right" vertical="center"/>
    </xf>
    <xf numFmtId="3" fontId="235" fillId="36" borderId="11" xfId="56" applyNumberFormat="1" applyFont="1" applyFill="1" applyBorder="1" applyAlignment="1">
      <alignment vertical="center"/>
      <protection/>
    </xf>
    <xf numFmtId="3" fontId="235" fillId="0" borderId="11" xfId="60" applyNumberFormat="1" applyFont="1" applyFill="1" applyBorder="1" applyAlignment="1">
      <alignment horizontal="right" vertical="center"/>
      <protection/>
    </xf>
    <xf numFmtId="165" fontId="235" fillId="0" borderId="11" xfId="56" applyNumberFormat="1" applyFont="1" applyFill="1" applyBorder="1" applyAlignment="1">
      <alignment horizontal="right" vertical="center" wrapText="1"/>
      <protection/>
    </xf>
    <xf numFmtId="164" fontId="235" fillId="0" borderId="11" xfId="60" applyNumberFormat="1" applyFont="1" applyFill="1" applyBorder="1" applyAlignment="1">
      <alignment vertical="center" wrapText="1"/>
      <protection/>
    </xf>
    <xf numFmtId="0" fontId="235" fillId="0" borderId="36" xfId="60" applyFont="1" applyFill="1" applyBorder="1" applyAlignment="1">
      <alignment horizontal="right" vertical="center" wrapText="1"/>
      <protection/>
    </xf>
    <xf numFmtId="164" fontId="253" fillId="0" borderId="18" xfId="56" applyNumberFormat="1" applyFont="1" applyFill="1" applyBorder="1" applyAlignment="1">
      <alignment horizontal="right" vertical="center"/>
      <protection/>
    </xf>
    <xf numFmtId="0" fontId="235" fillId="0" borderId="11" xfId="60" applyFont="1" applyFill="1" applyBorder="1" applyAlignment="1">
      <alignment vertical="center" wrapText="1"/>
      <protection/>
    </xf>
    <xf numFmtId="164" fontId="235" fillId="0" borderId="11" xfId="56" applyNumberFormat="1" applyFont="1" applyFill="1" applyBorder="1" applyAlignment="1">
      <alignment vertical="center" wrapText="1"/>
      <protection/>
    </xf>
    <xf numFmtId="2" fontId="235" fillId="0" borderId="11" xfId="56" applyNumberFormat="1" applyFont="1" applyFill="1" applyBorder="1" applyAlignment="1">
      <alignment vertical="center" wrapText="1"/>
      <protection/>
    </xf>
    <xf numFmtId="164" fontId="253" fillId="0" borderId="11" xfId="56" applyNumberFormat="1" applyFont="1" applyFill="1" applyBorder="1" applyAlignment="1">
      <alignment vertical="center"/>
      <protection/>
    </xf>
    <xf numFmtId="0" fontId="235" fillId="36" borderId="11" xfId="60" applyFont="1" applyFill="1" applyBorder="1" applyAlignment="1">
      <alignment horizontal="right" vertical="center"/>
      <protection/>
    </xf>
    <xf numFmtId="2" fontId="30" fillId="36" borderId="11" xfId="56" applyNumberFormat="1" applyFont="1" applyFill="1" applyBorder="1" applyAlignment="1">
      <alignment vertical="center"/>
      <protection/>
    </xf>
    <xf numFmtId="164" fontId="253" fillId="36" borderId="11" xfId="56" applyNumberFormat="1" applyFont="1" applyFill="1" applyBorder="1" applyAlignment="1">
      <alignment horizontal="right" vertical="center"/>
      <protection/>
    </xf>
    <xf numFmtId="164" fontId="235" fillId="36" borderId="11" xfId="56" applyNumberFormat="1" applyFont="1" applyFill="1" applyBorder="1" applyAlignment="1">
      <alignment vertical="center"/>
      <protection/>
    </xf>
    <xf numFmtId="164" fontId="30" fillId="36" borderId="11" xfId="56" applyNumberFormat="1" applyFont="1" applyFill="1" applyBorder="1" applyAlignment="1">
      <alignment vertical="center"/>
      <protection/>
    </xf>
    <xf numFmtId="167" fontId="229" fillId="36" borderId="11" xfId="42" applyNumberFormat="1" applyFont="1" applyFill="1" applyBorder="1" applyAlignment="1">
      <alignment horizontal="right" vertical="center" wrapText="1"/>
    </xf>
    <xf numFmtId="3" fontId="282" fillId="34" borderId="11" xfId="56" applyNumberFormat="1" applyFont="1" applyFill="1" applyBorder="1" applyAlignment="1">
      <alignment vertical="center"/>
      <protection/>
    </xf>
    <xf numFmtId="0" fontId="235" fillId="0" borderId="11" xfId="60" applyFont="1" applyFill="1" applyBorder="1" applyAlignment="1">
      <alignment horizontal="right" vertical="center" wrapText="1"/>
      <protection/>
    </xf>
    <xf numFmtId="0" fontId="225" fillId="0" borderId="11" xfId="0" applyFont="1" applyBorder="1" applyAlignment="1">
      <alignment horizontal="right" vertical="center"/>
    </xf>
    <xf numFmtId="0" fontId="225" fillId="0" borderId="13" xfId="0" applyFont="1" applyBorder="1" applyAlignment="1">
      <alignment horizontal="right" vertical="center"/>
    </xf>
    <xf numFmtId="164" fontId="235" fillId="36" borderId="13" xfId="56" applyNumberFormat="1" applyFont="1" applyFill="1" applyBorder="1" applyAlignment="1">
      <alignment vertical="center"/>
      <protection/>
    </xf>
    <xf numFmtId="164" fontId="229" fillId="0" borderId="13" xfId="0" applyNumberFormat="1" applyFont="1" applyBorder="1" applyAlignment="1">
      <alignment vertical="center"/>
    </xf>
    <xf numFmtId="0" fontId="225" fillId="0" borderId="0" xfId="0" applyFont="1" applyAlignment="1">
      <alignment/>
    </xf>
    <xf numFmtId="3" fontId="275" fillId="0" borderId="0" xfId="0" applyNumberFormat="1" applyFont="1" applyAlignment="1">
      <alignment/>
    </xf>
    <xf numFmtId="0" fontId="225" fillId="0" borderId="0" xfId="0" applyFont="1" applyAlignment="1">
      <alignment vertical="center"/>
    </xf>
    <xf numFmtId="167" fontId="225" fillId="0" borderId="0" xfId="0" applyNumberFormat="1" applyFont="1" applyAlignment="1">
      <alignment vertical="center"/>
    </xf>
    <xf numFmtId="0" fontId="225" fillId="0" borderId="0" xfId="0" applyFont="1" applyFill="1" applyAlignment="1">
      <alignment vertical="center"/>
    </xf>
    <xf numFmtId="164" fontId="253" fillId="36" borderId="11" xfId="60" applyNumberFormat="1" applyFont="1" applyFill="1" applyBorder="1" applyAlignment="1">
      <alignment horizontal="right" vertical="center"/>
      <protection/>
    </xf>
    <xf numFmtId="167" fontId="225" fillId="0" borderId="0" xfId="0" applyNumberFormat="1" applyFont="1" applyAlignment="1">
      <alignment vertical="center"/>
    </xf>
    <xf numFmtId="0" fontId="6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91" fillId="0" borderId="18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18" fillId="0" borderId="28" xfId="0" applyFont="1" applyBorder="1" applyAlignment="1">
      <alignment vertical="center" wrapText="1"/>
    </xf>
    <xf numFmtId="0" fontId="228" fillId="0" borderId="0" xfId="0" applyFont="1" applyAlignment="1">
      <alignment vertical="center"/>
    </xf>
    <xf numFmtId="0" fontId="228" fillId="0" borderId="0" xfId="0" applyFont="1" applyFill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8" fillId="0" borderId="0" xfId="0" applyFont="1" applyFill="1" applyAlignment="1">
      <alignment vertical="center"/>
    </xf>
    <xf numFmtId="167" fontId="253" fillId="0" borderId="11" xfId="42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55" fillId="0" borderId="0" xfId="0" applyFont="1" applyAlignment="1">
      <alignment horizontal="right" vertical="center"/>
    </xf>
    <xf numFmtId="0" fontId="260" fillId="0" borderId="0" xfId="0" applyFont="1" applyFill="1" applyAlignment="1">
      <alignment horizontal="right" vertical="center"/>
    </xf>
    <xf numFmtId="0" fontId="225" fillId="0" borderId="0" xfId="0" applyFont="1" applyAlignment="1">
      <alignment horizontal="right" vertical="center"/>
    </xf>
    <xf numFmtId="0" fontId="225" fillId="0" borderId="0" xfId="0" applyFont="1" applyFill="1" applyAlignment="1">
      <alignment horizontal="right" vertical="center"/>
    </xf>
    <xf numFmtId="1" fontId="0" fillId="0" borderId="0" xfId="0" applyNumberFormat="1" applyFill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22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 vertical="center"/>
    </xf>
    <xf numFmtId="0" fontId="223" fillId="0" borderId="0" xfId="0" applyFont="1" applyAlignment="1">
      <alignment horizontal="right"/>
    </xf>
    <xf numFmtId="0" fontId="231" fillId="0" borderId="0" xfId="0" applyFont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55" fillId="0" borderId="0" xfId="0" applyFont="1" applyAlignment="1">
      <alignment horizontal="left"/>
    </xf>
    <xf numFmtId="0" fontId="260" fillId="0" borderId="0" xfId="0" applyFont="1" applyFill="1" applyAlignment="1">
      <alignment horizontal="left"/>
    </xf>
    <xf numFmtId="0" fontId="17" fillId="35" borderId="0" xfId="0" applyFont="1" applyFill="1" applyAlignment="1">
      <alignment horizontal="left"/>
    </xf>
    <xf numFmtId="0" fontId="225" fillId="0" borderId="0" xfId="0" applyFont="1" applyAlignment="1">
      <alignment horizontal="left"/>
    </xf>
    <xf numFmtId="0" fontId="225" fillId="0" borderId="0" xfId="0" applyFont="1" applyFill="1" applyAlignment="1">
      <alignment horizontal="left"/>
    </xf>
    <xf numFmtId="167" fontId="0" fillId="0" borderId="0" xfId="0" applyNumberFormat="1" applyFill="1" applyAlignment="1">
      <alignment horizontal="left"/>
    </xf>
    <xf numFmtId="167" fontId="0" fillId="0" borderId="0" xfId="0" applyNumberFormat="1" applyAlignment="1">
      <alignment horizontal="left"/>
    </xf>
    <xf numFmtId="0" fontId="222" fillId="0" borderId="0" xfId="0" applyFont="1" applyAlignment="1">
      <alignment horizontal="left"/>
    </xf>
    <xf numFmtId="0" fontId="22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231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43" fontId="225" fillId="0" borderId="11" xfId="0" applyNumberFormat="1" applyFont="1" applyFill="1" applyBorder="1" applyAlignment="1">
      <alignment vertical="center"/>
    </xf>
    <xf numFmtId="43" fontId="225" fillId="0" borderId="13" xfId="0" applyNumberFormat="1" applyFont="1" applyFill="1" applyBorder="1" applyAlignment="1">
      <alignment vertical="center"/>
    </xf>
    <xf numFmtId="164" fontId="284" fillId="0" borderId="18" xfId="56" applyNumberFormat="1" applyFont="1" applyFill="1" applyBorder="1" applyAlignment="1">
      <alignment horizontal="right" vertical="center"/>
      <protection/>
    </xf>
    <xf numFmtId="165" fontId="284" fillId="0" borderId="11" xfId="56" applyNumberFormat="1" applyFont="1" applyFill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62" fillId="0" borderId="0" xfId="0" applyFont="1" applyAlignment="1">
      <alignment/>
    </xf>
    <xf numFmtId="0" fontId="253" fillId="0" borderId="0" xfId="0" applyFont="1" applyAlignment="1">
      <alignment/>
    </xf>
    <xf numFmtId="0" fontId="262" fillId="36" borderId="0" xfId="0" applyFont="1" applyFill="1" applyAlignment="1">
      <alignment/>
    </xf>
    <xf numFmtId="0" fontId="35" fillId="34" borderId="37" xfId="0" applyFont="1" applyFill="1" applyBorder="1" applyAlignment="1">
      <alignment vertical="center" wrapText="1"/>
    </xf>
    <xf numFmtId="3" fontId="201" fillId="0" borderId="11" xfId="0" applyNumberFormat="1" applyFont="1" applyFill="1" applyBorder="1" applyAlignment="1">
      <alignment vertical="center"/>
    </xf>
    <xf numFmtId="0" fontId="201" fillId="35" borderId="0" xfId="0" applyFont="1" applyFill="1" applyAlignment="1">
      <alignment vertical="center"/>
    </xf>
    <xf numFmtId="167" fontId="228" fillId="0" borderId="0" xfId="0" applyNumberFormat="1" applyFont="1" applyAlignment="1">
      <alignment vertical="center"/>
    </xf>
    <xf numFmtId="164" fontId="30" fillId="0" borderId="11" xfId="0" applyNumberFormat="1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 wrapText="1"/>
    </xf>
    <xf numFmtId="164" fontId="79" fillId="0" borderId="11" xfId="0" applyNumberFormat="1" applyFont="1" applyFill="1" applyBorder="1" applyAlignment="1">
      <alignment vertical="center"/>
    </xf>
    <xf numFmtId="0" fontId="103" fillId="0" borderId="0" xfId="0" applyFont="1" applyFill="1" applyBorder="1" applyAlignment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59" fillId="0" borderId="0" xfId="0" applyFont="1" applyAlignment="1">
      <alignment/>
    </xf>
    <xf numFmtId="2" fontId="49" fillId="36" borderId="11" xfId="56" applyNumberFormat="1" applyFont="1" applyFill="1" applyBorder="1" applyAlignment="1">
      <alignment vertical="center"/>
      <protection/>
    </xf>
    <xf numFmtId="164" fontId="49" fillId="36" borderId="11" xfId="56" applyNumberFormat="1" applyFont="1" applyFill="1" applyBorder="1" applyAlignment="1">
      <alignment vertical="center"/>
      <protection/>
    </xf>
    <xf numFmtId="0" fontId="49" fillId="36" borderId="11" xfId="56" applyFont="1" applyFill="1" applyBorder="1" applyAlignment="1">
      <alignment vertical="center"/>
      <protection/>
    </xf>
    <xf numFmtId="3" fontId="59" fillId="0" borderId="0" xfId="0" applyNumberFormat="1" applyFont="1" applyAlignment="1">
      <alignment/>
    </xf>
    <xf numFmtId="0" fontId="30" fillId="0" borderId="1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0" fillId="0" borderId="0" xfId="59" applyFont="1" applyAlignment="1">
      <alignment horizontal="center"/>
      <protection/>
    </xf>
    <xf numFmtId="0" fontId="18" fillId="0" borderId="12" xfId="0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3" fontId="35" fillId="0" borderId="10" xfId="56" applyNumberFormat="1" applyFont="1" applyFill="1" applyBorder="1" applyAlignment="1">
      <alignment vertical="center"/>
      <protection/>
    </xf>
    <xf numFmtId="3" fontId="35" fillId="0" borderId="10" xfId="56" applyNumberFormat="1" applyFont="1" applyFill="1" applyBorder="1" applyAlignment="1">
      <alignment vertical="center"/>
      <protection/>
    </xf>
    <xf numFmtId="165" fontId="49" fillId="0" borderId="11" xfId="56" applyNumberFormat="1" applyFont="1" applyFill="1" applyBorder="1" applyAlignment="1">
      <alignment vertical="center"/>
      <protection/>
    </xf>
    <xf numFmtId="164" fontId="58" fillId="0" borderId="10" xfId="56" applyNumberFormat="1" applyFont="1" applyFill="1" applyBorder="1" applyAlignment="1">
      <alignment vertical="center"/>
      <protection/>
    </xf>
    <xf numFmtId="3" fontId="30" fillId="0" borderId="11" xfId="56" applyNumberFormat="1" applyFont="1" applyFill="1" applyBorder="1" applyAlignment="1">
      <alignment vertical="center"/>
      <protection/>
    </xf>
    <xf numFmtId="3" fontId="30" fillId="0" borderId="11" xfId="56" applyNumberFormat="1" applyFont="1" applyFill="1" applyBorder="1" applyAlignment="1">
      <alignment vertical="center"/>
      <protection/>
    </xf>
    <xf numFmtId="164" fontId="49" fillId="0" borderId="11" xfId="56" applyNumberFormat="1" applyFont="1" applyFill="1" applyBorder="1" applyAlignment="1">
      <alignment vertical="center"/>
      <protection/>
    </xf>
    <xf numFmtId="0" fontId="30" fillId="0" borderId="11" xfId="60" applyFont="1" applyFill="1" applyBorder="1" applyAlignment="1">
      <alignment horizontal="right" vertical="center"/>
      <protection/>
    </xf>
    <xf numFmtId="165" fontId="30" fillId="0" borderId="11" xfId="56" applyNumberFormat="1" applyFont="1" applyFill="1" applyBorder="1" applyAlignment="1">
      <alignment vertical="center"/>
      <protection/>
    </xf>
    <xf numFmtId="3" fontId="106" fillId="0" borderId="11" xfId="56" applyNumberFormat="1" applyFont="1" applyFill="1" applyBorder="1" applyAlignment="1">
      <alignment vertical="center"/>
      <protection/>
    </xf>
    <xf numFmtId="3" fontId="30" fillId="36" borderId="11" xfId="56" applyNumberFormat="1" applyFont="1" applyFill="1" applyBorder="1" applyAlignment="1">
      <alignment vertical="center"/>
      <protection/>
    </xf>
    <xf numFmtId="167" fontId="30" fillId="0" borderId="11" xfId="42" applyNumberFormat="1" applyFont="1" applyFill="1" applyBorder="1" applyAlignment="1">
      <alignment horizontal="right" vertical="center"/>
    </xf>
    <xf numFmtId="3" fontId="30" fillId="0" borderId="11" xfId="60" applyNumberFormat="1" applyFont="1" applyFill="1" applyBorder="1" applyAlignment="1">
      <alignment horizontal="right" vertical="center"/>
      <protection/>
    </xf>
    <xf numFmtId="165" fontId="30" fillId="0" borderId="11" xfId="56" applyNumberFormat="1" applyFont="1" applyFill="1" applyBorder="1" applyAlignment="1">
      <alignment horizontal="right" vertical="center" wrapText="1"/>
      <protection/>
    </xf>
    <xf numFmtId="4" fontId="17" fillId="0" borderId="11" xfId="56" applyNumberFormat="1" applyFont="1" applyFill="1" applyBorder="1" applyAlignment="1">
      <alignment vertical="center"/>
      <protection/>
    </xf>
    <xf numFmtId="4" fontId="49" fillId="0" borderId="11" xfId="56" applyNumberFormat="1" applyFont="1" applyFill="1" applyBorder="1" applyAlignment="1">
      <alignment vertical="center"/>
      <protection/>
    </xf>
    <xf numFmtId="164" fontId="30" fillId="0" borderId="11" xfId="60" applyNumberFormat="1" applyFont="1" applyFill="1" applyBorder="1" applyAlignment="1">
      <alignment vertical="center" wrapText="1"/>
      <protection/>
    </xf>
    <xf numFmtId="165" fontId="30" fillId="0" borderId="11" xfId="56" applyNumberFormat="1" applyFont="1" applyFill="1" applyBorder="1" applyAlignment="1">
      <alignment horizontal="right" vertical="center"/>
      <protection/>
    </xf>
    <xf numFmtId="164" fontId="30" fillId="0" borderId="36" xfId="60" applyNumberFormat="1" applyFont="1" applyFill="1" applyBorder="1" applyAlignment="1">
      <alignment horizontal="right" vertical="center" wrapText="1"/>
      <protection/>
    </xf>
    <xf numFmtId="164" fontId="30" fillId="0" borderId="11" xfId="60" applyNumberFormat="1" applyFont="1" applyFill="1" applyBorder="1" applyAlignment="1">
      <alignment horizontal="right" vertical="center"/>
      <protection/>
    </xf>
    <xf numFmtId="0" fontId="30" fillId="36" borderId="11" xfId="56" applyFont="1" applyFill="1" applyBorder="1" applyAlignment="1">
      <alignment horizontal="right" vertical="center"/>
      <protection/>
    </xf>
    <xf numFmtId="164" fontId="30" fillId="0" borderId="18" xfId="56" applyNumberFormat="1" applyFont="1" applyFill="1" applyBorder="1" applyAlignment="1">
      <alignment horizontal="right" vertical="center"/>
      <protection/>
    </xf>
    <xf numFmtId="164" fontId="49" fillId="0" borderId="18" xfId="56" applyNumberFormat="1" applyFont="1" applyFill="1" applyBorder="1" applyAlignment="1">
      <alignment horizontal="right" vertical="center"/>
      <protection/>
    </xf>
    <xf numFmtId="0" fontId="30" fillId="0" borderId="11" xfId="60" applyFont="1" applyFill="1" applyBorder="1" applyAlignment="1">
      <alignment vertical="center" wrapText="1"/>
      <protection/>
    </xf>
    <xf numFmtId="0" fontId="30" fillId="0" borderId="11" xfId="56" applyFont="1" applyBorder="1" applyAlignment="1">
      <alignment horizontal="right" vertical="center"/>
      <protection/>
    </xf>
    <xf numFmtId="164" fontId="30" fillId="0" borderId="11" xfId="56" applyNumberFormat="1" applyFont="1" applyFill="1" applyBorder="1" applyAlignment="1">
      <alignment vertical="center" wrapText="1"/>
      <protection/>
    </xf>
    <xf numFmtId="2" fontId="49" fillId="0" borderId="11" xfId="56" applyNumberFormat="1" applyFont="1" applyFill="1" applyBorder="1" applyAlignment="1">
      <alignment vertical="center" wrapText="1"/>
      <protection/>
    </xf>
    <xf numFmtId="165" fontId="30" fillId="0" borderId="11" xfId="56" applyNumberFormat="1" applyFont="1" applyFill="1" applyBorder="1" applyAlignment="1">
      <alignment vertical="center" wrapText="1"/>
      <protection/>
    </xf>
    <xf numFmtId="0" fontId="30" fillId="36" borderId="11" xfId="60" applyFont="1" applyFill="1" applyBorder="1" applyAlignment="1">
      <alignment horizontal="right" vertical="center"/>
      <protection/>
    </xf>
    <xf numFmtId="164" fontId="30" fillId="36" borderId="11" xfId="60" applyNumberFormat="1" applyFont="1" applyFill="1" applyBorder="1" applyAlignment="1">
      <alignment horizontal="right" vertical="center"/>
      <protection/>
    </xf>
    <xf numFmtId="164" fontId="30" fillId="36" borderId="11" xfId="56" applyNumberFormat="1" applyFont="1" applyFill="1" applyBorder="1" applyAlignment="1">
      <alignment horizontal="right" vertical="center"/>
      <protection/>
    </xf>
    <xf numFmtId="167" fontId="2" fillId="36" borderId="11" xfId="42" applyNumberFormat="1" applyFont="1" applyFill="1" applyBorder="1" applyAlignment="1">
      <alignment horizontal="right" vertical="center" wrapText="1"/>
    </xf>
    <xf numFmtId="3" fontId="2" fillId="34" borderId="11" xfId="56" applyNumberFormat="1" applyFont="1" applyFill="1" applyBorder="1" applyAlignment="1">
      <alignment vertical="center"/>
      <protection/>
    </xf>
    <xf numFmtId="167" fontId="2" fillId="0" borderId="11" xfId="42" applyNumberFormat="1" applyFont="1" applyFill="1" applyBorder="1" applyAlignment="1">
      <alignment vertical="center"/>
    </xf>
    <xf numFmtId="0" fontId="30" fillId="0" borderId="11" xfId="60" applyFont="1" applyFill="1" applyBorder="1" applyAlignment="1">
      <alignment horizontal="right" vertical="center" wrapText="1"/>
      <protection/>
    </xf>
    <xf numFmtId="167" fontId="30" fillId="0" borderId="11" xfId="42" applyNumberFormat="1" applyFont="1" applyFill="1" applyBorder="1" applyAlignment="1">
      <alignment vertical="center"/>
    </xf>
    <xf numFmtId="0" fontId="30" fillId="0" borderId="11" xfId="56" applyFont="1" applyFill="1" applyBorder="1" applyAlignment="1">
      <alignment vertical="center"/>
      <protection/>
    </xf>
    <xf numFmtId="0" fontId="49" fillId="0" borderId="11" xfId="56" applyFont="1" applyFill="1" applyBorder="1" applyAlignment="1">
      <alignment vertical="center"/>
      <protection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66" fontId="0" fillId="0" borderId="11" xfId="0" applyNumberFormat="1" applyFont="1" applyFill="1" applyBorder="1" applyAlignment="1">
      <alignment vertical="center"/>
    </xf>
    <xf numFmtId="0" fontId="2" fillId="0" borderId="13" xfId="60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166" fontId="0" fillId="0" borderId="13" xfId="0" applyNumberFormat="1" applyFont="1" applyFill="1" applyBorder="1" applyAlignment="1">
      <alignment vertical="center"/>
    </xf>
    <xf numFmtId="164" fontId="49" fillId="36" borderId="13" xfId="56" applyNumberFormat="1" applyFont="1" applyFill="1" applyBorder="1" applyAlignment="1">
      <alignment vertical="center"/>
      <protection/>
    </xf>
    <xf numFmtId="43" fontId="0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5" fillId="0" borderId="10" xfId="59" applyFont="1" applyFill="1" applyBorder="1" applyAlignment="1">
      <alignment horizontal="justify" vertical="center" wrapText="1"/>
      <protection/>
    </xf>
    <xf numFmtId="49" fontId="30" fillId="0" borderId="11" xfId="59" applyNumberFormat="1" applyFont="1" applyFill="1" applyBorder="1" applyAlignment="1">
      <alignment horizontal="justify" vertical="center" wrapText="1"/>
      <protection/>
    </xf>
    <xf numFmtId="0" fontId="30" fillId="0" borderId="11" xfId="60" applyFont="1" applyFill="1" applyBorder="1" applyAlignment="1">
      <alignment horizontal="justify" vertical="center" wrapText="1"/>
      <protection/>
    </xf>
    <xf numFmtId="0" fontId="30" fillId="0" borderId="11" xfId="56" applyFont="1" applyFill="1" applyBorder="1" applyAlignment="1">
      <alignment horizontal="justify" vertical="center" wrapText="1"/>
      <protection/>
    </xf>
    <xf numFmtId="0" fontId="17" fillId="0" borderId="11" xfId="0" applyFont="1" applyFill="1" applyBorder="1" applyAlignment="1">
      <alignment horizontal="justify" vertical="center" wrapText="1"/>
    </xf>
    <xf numFmtId="0" fontId="17" fillId="0" borderId="13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107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0" fillId="0" borderId="12" xfId="0" applyFont="1" applyBorder="1" applyAlignment="1">
      <alignment horizontal="center" vertical="center"/>
    </xf>
    <xf numFmtId="3" fontId="30" fillId="0" borderId="12" xfId="0" applyNumberFormat="1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3" fontId="30" fillId="36" borderId="18" xfId="0" applyNumberFormat="1" applyFont="1" applyFill="1" applyBorder="1" applyAlignment="1">
      <alignment horizontal="center" vertical="center"/>
    </xf>
    <xf numFmtId="168" fontId="30" fillId="0" borderId="11" xfId="42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167" fontId="30" fillId="0" borderId="11" xfId="42" applyNumberFormat="1" applyFont="1" applyFill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36" borderId="21" xfId="0" applyNumberFormat="1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 wrapText="1"/>
    </xf>
    <xf numFmtId="3" fontId="35" fillId="0" borderId="12" xfId="0" applyNumberFormat="1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3" fontId="30" fillId="0" borderId="11" xfId="0" applyNumberFormat="1" applyFont="1" applyBorder="1" applyAlignment="1" quotePrefix="1">
      <alignment horizontal="center" vertical="center"/>
    </xf>
    <xf numFmtId="164" fontId="30" fillId="0" borderId="11" xfId="0" applyNumberFormat="1" applyFont="1" applyBorder="1" applyAlignment="1">
      <alignment horizontal="center" vertical="center"/>
    </xf>
    <xf numFmtId="3" fontId="88" fillId="0" borderId="11" xfId="0" applyNumberFormat="1" applyFont="1" applyBorder="1" applyAlignment="1" quotePrefix="1">
      <alignment horizontal="center" vertical="center"/>
    </xf>
    <xf numFmtId="0" fontId="88" fillId="0" borderId="11" xfId="0" applyFont="1" applyFill="1" applyBorder="1" applyAlignment="1">
      <alignment vertical="center"/>
    </xf>
    <xf numFmtId="164" fontId="88" fillId="0" borderId="11" xfId="0" applyNumberFormat="1" applyFont="1" applyBorder="1" applyAlignment="1">
      <alignment horizontal="center" vertical="center"/>
    </xf>
    <xf numFmtId="167" fontId="30" fillId="0" borderId="18" xfId="42" applyNumberFormat="1" applyFont="1" applyBorder="1" applyAlignment="1" quotePrefix="1">
      <alignment horizontal="right" vertical="center"/>
    </xf>
    <xf numFmtId="167" fontId="88" fillId="0" borderId="11" xfId="42" applyNumberFormat="1" applyFont="1" applyBorder="1" applyAlignment="1" quotePrefix="1">
      <alignment horizontal="right" vertical="center"/>
    </xf>
    <xf numFmtId="167" fontId="88" fillId="0" borderId="13" xfId="42" applyNumberFormat="1" applyFont="1" applyBorder="1" applyAlignment="1" quotePrefix="1">
      <alignment horizontal="right" vertical="center"/>
    </xf>
    <xf numFmtId="167" fontId="88" fillId="0" borderId="13" xfId="42" applyNumberFormat="1" applyFont="1" applyFill="1" applyBorder="1" applyAlignment="1">
      <alignment vertical="center"/>
    </xf>
    <xf numFmtId="164" fontId="88" fillId="0" borderId="13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Fill="1" applyBorder="1" applyAlignment="1">
      <alignment vertical="center"/>
    </xf>
    <xf numFmtId="164" fontId="30" fillId="0" borderId="16" xfId="0" applyNumberFormat="1" applyFont="1" applyBorder="1" applyAlignment="1">
      <alignment horizontal="center" vertical="center"/>
    </xf>
    <xf numFmtId="168" fontId="30" fillId="0" borderId="11" xfId="42" applyNumberFormat="1" applyFont="1" applyBorder="1" applyAlignment="1">
      <alignment horizontal="center" vertical="center"/>
    </xf>
    <xf numFmtId="168" fontId="30" fillId="0" borderId="11" xfId="42" applyNumberFormat="1" applyFont="1" applyBorder="1" applyAlignment="1">
      <alignment horizontal="right" vertical="center"/>
    </xf>
    <xf numFmtId="167" fontId="30" fillId="0" borderId="11" xfId="42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center" vertical="center"/>
    </xf>
    <xf numFmtId="164" fontId="30" fillId="0" borderId="11" xfId="0" applyNumberFormat="1" applyFont="1" applyBorder="1" applyAlignment="1">
      <alignment horizontal="center" vertical="center"/>
    </xf>
    <xf numFmtId="167" fontId="88" fillId="0" borderId="18" xfId="42" applyNumberFormat="1" applyFont="1" applyFill="1" applyBorder="1" applyAlignment="1">
      <alignment vertical="center"/>
    </xf>
    <xf numFmtId="168" fontId="30" fillId="0" borderId="11" xfId="42" applyNumberFormat="1" applyFont="1" applyBorder="1" applyAlignment="1">
      <alignment horizontal="center" vertical="center"/>
    </xf>
    <xf numFmtId="167" fontId="30" fillId="0" borderId="11" xfId="0" applyNumberFormat="1" applyFont="1" applyFill="1" applyBorder="1" applyAlignment="1">
      <alignment vertical="center"/>
    </xf>
    <xf numFmtId="168" fontId="88" fillId="0" borderId="11" xfId="42" applyNumberFormat="1" applyFont="1" applyBorder="1" applyAlignment="1">
      <alignment horizontal="center" vertical="center"/>
    </xf>
    <xf numFmtId="167" fontId="88" fillId="0" borderId="11" xfId="0" applyNumberFormat="1" applyFont="1" applyFill="1" applyBorder="1" applyAlignment="1">
      <alignment vertical="center"/>
    </xf>
    <xf numFmtId="0" fontId="30" fillId="0" borderId="11" xfId="0" applyFont="1" applyFill="1" applyBorder="1" applyAlignment="1">
      <alignment horizontal="right" vertical="center"/>
    </xf>
    <xf numFmtId="167" fontId="30" fillId="0" borderId="11" xfId="0" applyNumberFormat="1" applyFont="1" applyFill="1" applyBorder="1" applyAlignment="1">
      <alignment horizontal="right" vertical="center"/>
    </xf>
    <xf numFmtId="0" fontId="88" fillId="0" borderId="11" xfId="0" applyFont="1" applyBorder="1" applyAlignment="1">
      <alignment horizontal="center" vertical="center"/>
    </xf>
    <xf numFmtId="167" fontId="88" fillId="0" borderId="18" xfId="42" applyNumberFormat="1" applyFont="1" applyFill="1" applyBorder="1" applyAlignment="1">
      <alignment vertical="center"/>
    </xf>
    <xf numFmtId="3" fontId="30" fillId="0" borderId="11" xfId="0" applyNumberFormat="1" applyFont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167" fontId="88" fillId="0" borderId="11" xfId="42" applyNumberFormat="1" applyFont="1" applyBorder="1" applyAlignment="1">
      <alignment vertical="center"/>
    </xf>
    <xf numFmtId="167" fontId="30" fillId="0" borderId="18" xfId="42" applyNumberFormat="1" applyFont="1" applyBorder="1" applyAlignment="1">
      <alignment vertical="center"/>
    </xf>
    <xf numFmtId="3" fontId="30" fillId="0" borderId="16" xfId="0" applyNumberFormat="1" applyFont="1" applyBorder="1" applyAlignment="1">
      <alignment horizontal="center" vertical="center"/>
    </xf>
    <xf numFmtId="0" fontId="88" fillId="36" borderId="11" xfId="0" applyFont="1" applyFill="1" applyBorder="1" applyAlignment="1">
      <alignment horizontal="center" vertical="center" wrapText="1"/>
    </xf>
    <xf numFmtId="166" fontId="30" fillId="36" borderId="11" xfId="0" applyNumberFormat="1" applyFont="1" applyFill="1" applyBorder="1" applyAlignment="1">
      <alignment vertical="center"/>
    </xf>
    <xf numFmtId="166" fontId="30" fillId="36" borderId="11" xfId="0" applyNumberFormat="1" applyFont="1" applyFill="1" applyBorder="1" applyAlignment="1">
      <alignment horizontal="center" vertical="center"/>
    </xf>
    <xf numFmtId="3" fontId="30" fillId="36" borderId="11" xfId="42" applyNumberFormat="1" applyFont="1" applyFill="1" applyBorder="1" applyAlignment="1">
      <alignment horizontal="center" vertical="center" wrapText="1"/>
    </xf>
    <xf numFmtId="164" fontId="30" fillId="36" borderId="11" xfId="0" applyNumberFormat="1" applyFont="1" applyFill="1" applyBorder="1" applyAlignment="1">
      <alignment horizontal="center" vertical="center"/>
    </xf>
    <xf numFmtId="3" fontId="30" fillId="36" borderId="13" xfId="42" applyNumberFormat="1" applyFont="1" applyFill="1" applyBorder="1" applyAlignment="1">
      <alignment horizontal="center" vertical="center" wrapText="1"/>
    </xf>
    <xf numFmtId="167" fontId="30" fillId="0" borderId="13" xfId="42" applyNumberFormat="1" applyFont="1" applyFill="1" applyBorder="1" applyAlignment="1">
      <alignment vertical="center"/>
    </xf>
    <xf numFmtId="164" fontId="30" fillId="0" borderId="13" xfId="0" applyNumberFormat="1" applyFont="1" applyBorder="1" applyAlignment="1">
      <alignment horizontal="center" vertical="center"/>
    </xf>
    <xf numFmtId="168" fontId="30" fillId="0" borderId="11" xfId="42" applyNumberFormat="1" applyFont="1" applyFill="1" applyBorder="1" applyAlignment="1">
      <alignment horizontal="center" vertical="center" wrapText="1"/>
    </xf>
    <xf numFmtId="168" fontId="30" fillId="36" borderId="11" xfId="42" applyNumberFormat="1" applyFont="1" applyFill="1" applyBorder="1" applyAlignment="1">
      <alignment horizontal="center" vertical="center"/>
    </xf>
    <xf numFmtId="168" fontId="30" fillId="0" borderId="11" xfId="0" applyNumberFormat="1" applyFont="1" applyFill="1" applyBorder="1" applyAlignment="1">
      <alignment horizontal="center" vertical="center"/>
    </xf>
    <xf numFmtId="3" fontId="30" fillId="0" borderId="11" xfId="0" applyNumberFormat="1" applyFont="1" applyBorder="1" applyAlignment="1">
      <alignment horizontal="center" vertical="center" wrapText="1"/>
    </xf>
    <xf numFmtId="168" fontId="30" fillId="0" borderId="16" xfId="42" applyNumberFormat="1" applyFont="1" applyFill="1" applyBorder="1" applyAlignment="1">
      <alignment horizontal="center" vertical="center"/>
    </xf>
    <xf numFmtId="37" fontId="30" fillId="0" borderId="16" xfId="42" applyNumberFormat="1" applyFont="1" applyFill="1" applyBorder="1" applyAlignment="1">
      <alignment horizontal="center" vertical="center"/>
    </xf>
    <xf numFmtId="169" fontId="88" fillId="0" borderId="11" xfId="42" applyNumberFormat="1" applyFont="1" applyBorder="1" applyAlignment="1">
      <alignment horizontal="center" vertical="center"/>
    </xf>
    <xf numFmtId="169" fontId="88" fillId="0" borderId="11" xfId="0" applyNumberFormat="1" applyFont="1" applyBorder="1" applyAlignment="1">
      <alignment horizontal="center" vertical="center"/>
    </xf>
    <xf numFmtId="168" fontId="88" fillId="36" borderId="11" xfId="42" applyNumberFormat="1" applyFont="1" applyFill="1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 wrapText="1"/>
    </xf>
    <xf numFmtId="169" fontId="88" fillId="0" borderId="16" xfId="0" applyNumberFormat="1" applyFont="1" applyBorder="1" applyAlignment="1">
      <alignment horizontal="center" vertical="center"/>
    </xf>
    <xf numFmtId="0" fontId="30" fillId="36" borderId="11" xfId="0" applyFont="1" applyFill="1" applyBorder="1" applyAlignment="1">
      <alignment horizontal="center" vertical="center"/>
    </xf>
    <xf numFmtId="169" fontId="30" fillId="0" borderId="11" xfId="0" applyNumberFormat="1" applyFont="1" applyFill="1" applyBorder="1" applyAlignment="1">
      <alignment horizontal="center" vertical="center"/>
    </xf>
    <xf numFmtId="169" fontId="30" fillId="36" borderId="11" xfId="0" applyNumberFormat="1" applyFont="1" applyFill="1" applyBorder="1" applyAlignment="1">
      <alignment horizontal="center" vertical="center"/>
    </xf>
    <xf numFmtId="169" fontId="88" fillId="36" borderId="11" xfId="42" applyNumberFormat="1" applyFont="1" applyFill="1" applyBorder="1" applyAlignment="1">
      <alignment horizontal="center" vertical="center"/>
    </xf>
    <xf numFmtId="169" fontId="88" fillId="0" borderId="11" xfId="0" applyNumberFormat="1" applyFont="1" applyFill="1" applyBorder="1" applyAlignment="1">
      <alignment horizontal="center" vertical="center"/>
    </xf>
    <xf numFmtId="167" fontId="30" fillId="36" borderId="11" xfId="42" applyNumberFormat="1" applyFont="1" applyFill="1" applyBorder="1" applyAlignment="1">
      <alignment vertical="center"/>
    </xf>
    <xf numFmtId="167" fontId="30" fillId="36" borderId="11" xfId="42" applyNumberFormat="1" applyFont="1" applyFill="1" applyBorder="1" applyAlignment="1">
      <alignment horizontal="center" vertical="center"/>
    </xf>
    <xf numFmtId="167" fontId="30" fillId="0" borderId="11" xfId="42" applyNumberFormat="1" applyFont="1" applyBorder="1" applyAlignment="1">
      <alignment horizontal="center" vertical="center" wrapText="1"/>
    </xf>
    <xf numFmtId="167" fontId="88" fillId="0" borderId="11" xfId="42" applyNumberFormat="1" applyFont="1" applyBorder="1" applyAlignment="1">
      <alignment horizontal="center" vertical="center" wrapText="1"/>
    </xf>
    <xf numFmtId="164" fontId="88" fillId="0" borderId="11" xfId="0" applyNumberFormat="1" applyFont="1" applyFill="1" applyBorder="1" applyAlignment="1">
      <alignment horizontal="center" vertical="center"/>
    </xf>
    <xf numFmtId="168" fontId="88" fillId="0" borderId="11" xfId="42" applyNumberFormat="1" applyFont="1" applyFill="1" applyBorder="1" applyAlignment="1">
      <alignment horizontal="center" vertical="center"/>
    </xf>
    <xf numFmtId="168" fontId="30" fillId="36" borderId="11" xfId="42" applyNumberFormat="1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horizontal="center" vertical="center" wrapText="1"/>
    </xf>
    <xf numFmtId="168" fontId="30" fillId="0" borderId="13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vertical="center"/>
    </xf>
    <xf numFmtId="167" fontId="35" fillId="0" borderId="11" xfId="42" applyNumberFormat="1" applyFont="1" applyBorder="1" applyAlignment="1">
      <alignment horizontal="center" vertical="center"/>
    </xf>
    <xf numFmtId="164" fontId="35" fillId="0" borderId="11" xfId="0" applyNumberFormat="1" applyFont="1" applyBorder="1" applyAlignment="1">
      <alignment vertical="center"/>
    </xf>
    <xf numFmtId="168" fontId="35" fillId="0" borderId="11" xfId="42" applyNumberFormat="1" applyFont="1" applyBorder="1" applyAlignment="1">
      <alignment horizontal="center" vertical="center"/>
    </xf>
    <xf numFmtId="2" fontId="30" fillId="36" borderId="11" xfId="0" applyNumberFormat="1" applyFont="1" applyFill="1" applyBorder="1" applyAlignment="1">
      <alignment vertical="center" wrapText="1"/>
    </xf>
    <xf numFmtId="167" fontId="30" fillId="0" borderId="11" xfId="42" applyNumberFormat="1" applyFont="1" applyBorder="1" applyAlignment="1">
      <alignment horizontal="center" vertical="center"/>
    </xf>
    <xf numFmtId="1" fontId="30" fillId="0" borderId="11" xfId="0" applyNumberFormat="1" applyFont="1" applyBorder="1" applyAlignment="1">
      <alignment horizontal="center" vertical="center"/>
    </xf>
    <xf numFmtId="2" fontId="88" fillId="36" borderId="11" xfId="0" applyNumberFormat="1" applyFont="1" applyFill="1" applyBorder="1" applyAlignment="1" quotePrefix="1">
      <alignment vertical="center" wrapText="1"/>
    </xf>
    <xf numFmtId="167" fontId="88" fillId="0" borderId="11" xfId="42" applyNumberFormat="1" applyFont="1" applyBorder="1" applyAlignment="1">
      <alignment horizontal="center" vertical="center"/>
    </xf>
    <xf numFmtId="0" fontId="88" fillId="0" borderId="11" xfId="0" applyFont="1" applyBorder="1" applyAlignment="1">
      <alignment vertical="center"/>
    </xf>
    <xf numFmtId="1" fontId="88" fillId="0" borderId="11" xfId="0" applyNumberFormat="1" applyFont="1" applyBorder="1" applyAlignment="1">
      <alignment horizontal="center" vertical="center"/>
    </xf>
    <xf numFmtId="164" fontId="30" fillId="0" borderId="11" xfId="0" applyNumberFormat="1" applyFont="1" applyBorder="1" applyAlignment="1">
      <alignment vertical="center"/>
    </xf>
    <xf numFmtId="168" fontId="35" fillId="0" borderId="11" xfId="42" applyNumberFormat="1" applyFont="1" applyFill="1" applyBorder="1" applyAlignment="1">
      <alignment horizontal="center" vertical="center" wrapText="1"/>
    </xf>
    <xf numFmtId="168" fontId="35" fillId="0" borderId="11" xfId="42" applyNumberFormat="1" applyFont="1" applyFill="1" applyBorder="1" applyAlignment="1">
      <alignment horizontal="center" vertical="center"/>
    </xf>
    <xf numFmtId="166" fontId="30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166" fontId="30" fillId="0" borderId="13" xfId="0" applyNumberFormat="1" applyFont="1" applyFill="1" applyBorder="1" applyAlignment="1">
      <alignment horizontal="center" vertical="center"/>
    </xf>
    <xf numFmtId="167" fontId="35" fillId="0" borderId="10" xfId="0" applyNumberFormat="1" applyFont="1" applyFill="1" applyBorder="1" applyAlignment="1">
      <alignment horizontal="center" vertical="center"/>
    </xf>
    <xf numFmtId="165" fontId="35" fillId="0" borderId="10" xfId="0" applyNumberFormat="1" applyFont="1" applyBorder="1" applyAlignment="1">
      <alignment horizontal="center" vertical="center"/>
    </xf>
    <xf numFmtId="167" fontId="35" fillId="0" borderId="10" xfId="42" applyNumberFormat="1" applyFont="1" applyFill="1" applyBorder="1" applyAlignment="1">
      <alignment vertical="center"/>
    </xf>
    <xf numFmtId="165" fontId="30" fillId="0" borderId="11" xfId="0" applyNumberFormat="1" applyFont="1" applyBorder="1" applyAlignment="1">
      <alignment horizontal="center" vertical="center"/>
    </xf>
    <xf numFmtId="164" fontId="35" fillId="0" borderId="11" xfId="0" applyNumberFormat="1" applyFont="1" applyBorder="1" applyAlignment="1">
      <alignment horizontal="center" vertical="center"/>
    </xf>
    <xf numFmtId="167" fontId="30" fillId="0" borderId="13" xfId="42" applyNumberFormat="1" applyFont="1" applyFill="1" applyBorder="1" applyAlignment="1">
      <alignment horizontal="center" vertical="center"/>
    </xf>
    <xf numFmtId="167" fontId="30" fillId="36" borderId="13" xfId="42" applyNumberFormat="1" applyFont="1" applyFill="1" applyBorder="1" applyAlignment="1">
      <alignment vertical="center"/>
    </xf>
    <xf numFmtId="164" fontId="35" fillId="0" borderId="10" xfId="0" applyNumberFormat="1" applyFont="1" applyBorder="1" applyAlignment="1">
      <alignment horizontal="center" vertical="center"/>
    </xf>
    <xf numFmtId="1" fontId="30" fillId="0" borderId="11" xfId="42" applyNumberFormat="1" applyFont="1" applyFill="1" applyBorder="1" applyAlignment="1">
      <alignment vertical="center"/>
    </xf>
    <xf numFmtId="167" fontId="35" fillId="36" borderId="11" xfId="42" applyNumberFormat="1" applyFont="1" applyFill="1" applyBorder="1" applyAlignment="1">
      <alignment vertical="center"/>
    </xf>
    <xf numFmtId="167" fontId="35" fillId="0" borderId="11" xfId="42" applyNumberFormat="1" applyFont="1" applyFill="1" applyBorder="1" applyAlignment="1">
      <alignment vertical="center"/>
    </xf>
    <xf numFmtId="0" fontId="30" fillId="0" borderId="16" xfId="0" applyFont="1" applyFill="1" applyBorder="1" applyAlignment="1">
      <alignment horizontal="center" vertical="center"/>
    </xf>
    <xf numFmtId="3" fontId="35" fillId="36" borderId="11" xfId="0" applyNumberFormat="1" applyFont="1" applyFill="1" applyBorder="1" applyAlignment="1">
      <alignment vertical="center"/>
    </xf>
    <xf numFmtId="167" fontId="46" fillId="0" borderId="11" xfId="42" applyNumberFormat="1" applyFont="1" applyFill="1" applyBorder="1" applyAlignment="1">
      <alignment vertical="center"/>
    </xf>
    <xf numFmtId="164" fontId="30" fillId="0" borderId="13" xfId="0" applyNumberFormat="1" applyFont="1" applyBorder="1" applyAlignment="1">
      <alignment vertical="center"/>
    </xf>
    <xf numFmtId="164" fontId="30" fillId="0" borderId="18" xfId="0" applyNumberFormat="1" applyFont="1" applyBorder="1" applyAlignment="1">
      <alignment vertical="center"/>
    </xf>
    <xf numFmtId="164" fontId="30" fillId="0" borderId="18" xfId="0" applyNumberFormat="1" applyFont="1" applyBorder="1" applyAlignment="1">
      <alignment horizontal="center" vertical="center"/>
    </xf>
    <xf numFmtId="164" fontId="30" fillId="0" borderId="18" xfId="0" applyNumberFormat="1" applyFont="1" applyFill="1" applyBorder="1" applyAlignment="1">
      <alignment vertical="center"/>
    </xf>
    <xf numFmtId="2" fontId="30" fillId="0" borderId="11" xfId="0" applyNumberFormat="1" applyFont="1" applyBorder="1" applyAlignment="1">
      <alignment horizontal="center" vertical="center"/>
    </xf>
    <xf numFmtId="164" fontId="30" fillId="0" borderId="11" xfId="0" applyNumberFormat="1" applyFont="1" applyFill="1" applyBorder="1" applyAlignment="1">
      <alignment vertical="center"/>
    </xf>
    <xf numFmtId="164" fontId="30" fillId="0" borderId="13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06" fillId="0" borderId="14" xfId="0" applyFont="1" applyBorder="1" applyAlignment="1">
      <alignment horizontal="center" vertical="center"/>
    </xf>
    <xf numFmtId="167" fontId="106" fillId="0" borderId="14" xfId="42" applyNumberFormat="1" applyFont="1" applyBorder="1" applyAlignment="1">
      <alignment vertical="center"/>
    </xf>
    <xf numFmtId="164" fontId="106" fillId="0" borderId="14" xfId="0" applyNumberFormat="1" applyFont="1" applyBorder="1" applyAlignment="1">
      <alignment horizontal="center" vertical="center"/>
    </xf>
    <xf numFmtId="164" fontId="106" fillId="0" borderId="14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167" fontId="46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167" fontId="30" fillId="0" borderId="11" xfId="0" applyNumberFormat="1" applyFont="1" applyFill="1" applyBorder="1" applyAlignment="1">
      <alignment horizontal="center" vertical="center"/>
    </xf>
    <xf numFmtId="167" fontId="30" fillId="0" borderId="11" xfId="0" applyNumberFormat="1" applyFont="1" applyFill="1" applyBorder="1" applyAlignment="1">
      <alignment horizontal="center" vertical="center"/>
    </xf>
    <xf numFmtId="167" fontId="30" fillId="0" borderId="11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167" fontId="30" fillId="0" borderId="13" xfId="0" applyNumberFormat="1" applyFont="1" applyFill="1" applyBorder="1" applyAlignment="1">
      <alignment horizontal="center" vertical="center"/>
    </xf>
    <xf numFmtId="167" fontId="30" fillId="0" borderId="13" xfId="0" applyNumberFormat="1" applyFont="1" applyFill="1" applyBorder="1" applyAlignment="1">
      <alignment horizontal="center" vertical="center"/>
    </xf>
    <xf numFmtId="167" fontId="30" fillId="0" borderId="13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vertical="center"/>
    </xf>
    <xf numFmtId="0" fontId="108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3" fontId="106" fillId="0" borderId="0" xfId="0" applyNumberFormat="1" applyFont="1" applyAlignment="1">
      <alignment horizontal="center" vertical="center"/>
    </xf>
    <xf numFmtId="3" fontId="106" fillId="0" borderId="0" xfId="0" applyNumberFormat="1" applyFont="1" applyAlignment="1">
      <alignment vertical="center"/>
    </xf>
    <xf numFmtId="0" fontId="106" fillId="0" borderId="0" xfId="0" applyFont="1" applyFill="1" applyAlignment="1">
      <alignment vertical="center"/>
    </xf>
    <xf numFmtId="0" fontId="106" fillId="0" borderId="0" xfId="0" applyFont="1" applyAlignment="1">
      <alignment horizontal="center" vertical="center"/>
    </xf>
    <xf numFmtId="0" fontId="106" fillId="0" borderId="0" xfId="0" applyFont="1" applyAlignment="1">
      <alignment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14" xfId="0" applyFont="1" applyBorder="1" applyAlignment="1">
      <alignment vertical="center"/>
    </xf>
    <xf numFmtId="167" fontId="55" fillId="0" borderId="0" xfId="42" applyNumberFormat="1" applyFont="1" applyFill="1" applyAlignment="1">
      <alignment horizontal="center"/>
    </xf>
    <xf numFmtId="1" fontId="55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7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Alignment="1">
      <alignment/>
    </xf>
    <xf numFmtId="164" fontId="55" fillId="0" borderId="0" xfId="0" applyNumberFormat="1" applyFont="1" applyFill="1" applyAlignment="1">
      <alignment vertical="center"/>
    </xf>
    <xf numFmtId="0" fontId="55" fillId="0" borderId="0" xfId="0" applyFont="1" applyBorder="1" applyAlignment="1">
      <alignment/>
    </xf>
    <xf numFmtId="0" fontId="170" fillId="0" borderId="0" xfId="0" applyFont="1" applyAlignment="1">
      <alignment/>
    </xf>
    <xf numFmtId="167" fontId="170" fillId="0" borderId="0" xfId="42" applyNumberFormat="1" applyFont="1" applyAlignment="1">
      <alignment/>
    </xf>
    <xf numFmtId="167" fontId="96" fillId="0" borderId="0" xfId="42" applyNumberFormat="1" applyFont="1" applyAlignment="1">
      <alignment/>
    </xf>
    <xf numFmtId="0" fontId="96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 wrapText="1"/>
    </xf>
    <xf numFmtId="167" fontId="46" fillId="0" borderId="12" xfId="42" applyNumberFormat="1" applyFont="1" applyFill="1" applyBorder="1" applyAlignment="1">
      <alignment horizontal="right" vertical="center" wrapText="1"/>
    </xf>
    <xf numFmtId="167" fontId="46" fillId="0" borderId="12" xfId="42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167" fontId="2" fillId="0" borderId="12" xfId="42" applyNumberFormat="1" applyFont="1" applyFill="1" applyBorder="1" applyAlignment="1">
      <alignment horizontal="right" vertical="center" wrapText="1"/>
    </xf>
    <xf numFmtId="167" fontId="2" fillId="0" borderId="12" xfId="42" applyNumberFormat="1" applyFont="1" applyFill="1" applyBorder="1" applyAlignment="1">
      <alignment horizontal="right" vertical="center"/>
    </xf>
    <xf numFmtId="167" fontId="2" fillId="0" borderId="12" xfId="42" applyNumberFormat="1" applyFont="1" applyFill="1" applyBorder="1" applyAlignment="1">
      <alignment horizontal="right" vertical="center" wrapText="1"/>
    </xf>
    <xf numFmtId="0" fontId="55" fillId="0" borderId="12" xfId="0" applyFont="1" applyFill="1" applyBorder="1" applyAlignment="1">
      <alignment/>
    </xf>
    <xf numFmtId="0" fontId="55" fillId="0" borderId="12" xfId="0" applyFont="1" applyBorder="1" applyAlignment="1">
      <alignment/>
    </xf>
    <xf numFmtId="167" fontId="46" fillId="0" borderId="12" xfId="42" applyNumberFormat="1" applyFont="1" applyFill="1" applyBorder="1" applyAlignment="1">
      <alignment horizontal="right" vertical="center"/>
    </xf>
    <xf numFmtId="167" fontId="46" fillId="36" borderId="12" xfId="42" applyNumberFormat="1" applyFont="1" applyFill="1" applyBorder="1" applyAlignment="1">
      <alignment horizontal="right" vertical="center"/>
    </xf>
    <xf numFmtId="167" fontId="2" fillId="0" borderId="12" xfId="42" applyNumberFormat="1" applyFont="1" applyFill="1" applyBorder="1" applyAlignment="1">
      <alignment horizontal="right" vertical="center"/>
    </xf>
    <xf numFmtId="167" fontId="2" fillId="0" borderId="12" xfId="42" applyNumberFormat="1" applyFont="1" applyBorder="1" applyAlignment="1">
      <alignment horizontal="center" vertical="center"/>
    </xf>
    <xf numFmtId="167" fontId="2" fillId="0" borderId="12" xfId="42" applyNumberFormat="1" applyFont="1" applyFill="1" applyBorder="1" applyAlignment="1">
      <alignment horizontal="center" vertical="center"/>
    </xf>
    <xf numFmtId="167" fontId="2" fillId="0" borderId="12" xfId="42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67" fontId="99" fillId="0" borderId="12" xfId="42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 vertical="center"/>
    </xf>
    <xf numFmtId="49" fontId="99" fillId="0" borderId="12" xfId="0" applyNumberFormat="1" applyFont="1" applyFill="1" applyBorder="1" applyAlignment="1">
      <alignment vertical="center" wrapText="1"/>
    </xf>
    <xf numFmtId="167" fontId="99" fillId="0" borderId="12" xfId="42" applyNumberFormat="1" applyFont="1" applyFill="1" applyBorder="1" applyAlignment="1">
      <alignment horizontal="right" vertical="center" wrapText="1"/>
    </xf>
    <xf numFmtId="167" fontId="2" fillId="0" borderId="12" xfId="42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43" fontId="46" fillId="0" borderId="12" xfId="0" applyNumberFormat="1" applyFont="1" applyFill="1" applyBorder="1" applyAlignment="1">
      <alignment horizontal="right" vertical="center"/>
    </xf>
    <xf numFmtId="164" fontId="46" fillId="0" borderId="12" xfId="0" applyNumberFormat="1" applyFont="1" applyFill="1" applyBorder="1" applyAlignment="1">
      <alignment horizontal="right" vertical="center"/>
    </xf>
    <xf numFmtId="166" fontId="2" fillId="36" borderId="12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vertical="center"/>
    </xf>
    <xf numFmtId="43" fontId="46" fillId="36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2" xfId="42" applyNumberFormat="1" applyFont="1" applyFill="1" applyBorder="1" applyAlignment="1">
      <alignment horizontal="right" vertical="center"/>
    </xf>
    <xf numFmtId="167" fontId="5" fillId="0" borderId="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61" fillId="0" borderId="0" xfId="0" applyFont="1" applyAlignment="1">
      <alignment/>
    </xf>
    <xf numFmtId="49" fontId="6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17" fillId="0" borderId="12" xfId="0" applyFont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wrapText="1"/>
    </xf>
    <xf numFmtId="167" fontId="18" fillId="34" borderId="12" xfId="42" applyNumberFormat="1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vertical="center"/>
    </xf>
    <xf numFmtId="167" fontId="17" fillId="0" borderId="12" xfId="42" applyNumberFormat="1" applyFont="1" applyFill="1" applyBorder="1" applyAlignment="1">
      <alignment/>
    </xf>
    <xf numFmtId="43" fontId="17" fillId="0" borderId="12" xfId="42" applyFont="1" applyFill="1" applyBorder="1" applyAlignment="1">
      <alignment/>
    </xf>
    <xf numFmtId="167" fontId="17" fillId="0" borderId="12" xfId="42" applyNumberFormat="1" applyFont="1" applyBorder="1" applyAlignment="1">
      <alignment/>
    </xf>
    <xf numFmtId="43" fontId="17" fillId="0" borderId="12" xfId="42" applyFont="1" applyBorder="1" applyAlignment="1">
      <alignment/>
    </xf>
    <xf numFmtId="167" fontId="17" fillId="34" borderId="12" xfId="42" applyNumberFormat="1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horizontal="center" vertical="center"/>
    </xf>
    <xf numFmtId="167" fontId="17" fillId="0" borderId="12" xfId="42" applyNumberFormat="1" applyFont="1" applyFill="1" applyBorder="1" applyAlignment="1">
      <alignment horizontal="right"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/>
    </xf>
    <xf numFmtId="43" fontId="17" fillId="0" borderId="12" xfId="42" applyFont="1" applyFill="1" applyBorder="1" applyAlignment="1">
      <alignment/>
    </xf>
    <xf numFmtId="0" fontId="17" fillId="0" borderId="12" xfId="0" applyFont="1" applyFill="1" applyBorder="1" applyAlignment="1">
      <alignment horizontal="left" vertical="center" wrapText="1"/>
    </xf>
    <xf numFmtId="167" fontId="17" fillId="0" borderId="12" xfId="42" applyNumberFormat="1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0" fontId="219" fillId="0" borderId="0" xfId="0" applyFont="1" applyAlignment="1">
      <alignment horizontal="center" vertical="center"/>
    </xf>
    <xf numFmtId="37" fontId="18" fillId="0" borderId="12" xfId="42" applyNumberFormat="1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8" fontId="18" fillId="0" borderId="12" xfId="42" applyNumberFormat="1" applyFont="1" applyBorder="1" applyAlignment="1">
      <alignment horizontal="center" vertical="center" wrapText="1"/>
    </xf>
    <xf numFmtId="164" fontId="18" fillId="0" borderId="12" xfId="42" applyNumberFormat="1" applyFont="1" applyBorder="1" applyAlignment="1">
      <alignment horizontal="center" vertical="center" wrapText="1"/>
    </xf>
    <xf numFmtId="0" fontId="18" fillId="0" borderId="12" xfId="42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68" fontId="17" fillId="0" borderId="12" xfId="42" applyNumberFormat="1" applyFont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167" fontId="17" fillId="0" borderId="12" xfId="42" applyNumberFormat="1" applyFont="1" applyBorder="1" applyAlignment="1">
      <alignment horizontal="center" vertical="center" wrapText="1"/>
    </xf>
    <xf numFmtId="165" fontId="18" fillId="0" borderId="12" xfId="0" applyNumberFormat="1" applyFont="1" applyBorder="1" applyAlignment="1">
      <alignment horizontal="center" vertical="center" wrapText="1"/>
    </xf>
    <xf numFmtId="37" fontId="17" fillId="0" borderId="12" xfId="42" applyNumberFormat="1" applyFont="1" applyBorder="1" applyAlignment="1">
      <alignment horizontal="center" vertical="center" wrapText="1"/>
    </xf>
    <xf numFmtId="167" fontId="17" fillId="0" borderId="12" xfId="42" applyNumberFormat="1" applyFont="1" applyBorder="1" applyAlignment="1">
      <alignment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2" xfId="42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0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67" fontId="18" fillId="0" borderId="12" xfId="0" applyNumberFormat="1" applyFont="1" applyBorder="1" applyAlignment="1">
      <alignment horizontal="center" vertical="center" wrapText="1"/>
    </xf>
    <xf numFmtId="170" fontId="18" fillId="0" borderId="12" xfId="0" applyNumberFormat="1" applyFont="1" applyBorder="1" applyAlignment="1">
      <alignment horizontal="center" vertical="center" wrapText="1"/>
    </xf>
    <xf numFmtId="167" fontId="17" fillId="0" borderId="12" xfId="0" applyNumberFormat="1" applyFont="1" applyBorder="1" applyAlignment="1">
      <alignment horizontal="center" vertical="center" wrapText="1"/>
    </xf>
    <xf numFmtId="43" fontId="17" fillId="0" borderId="12" xfId="0" applyNumberFormat="1" applyFont="1" applyBorder="1" applyAlignment="1">
      <alignment horizontal="center" vertical="center" wrapText="1"/>
    </xf>
    <xf numFmtId="0" fontId="112" fillId="0" borderId="15" xfId="0" applyFont="1" applyBorder="1" applyAlignment="1">
      <alignment vertical="center" wrapText="1"/>
    </xf>
    <xf numFmtId="0" fontId="112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right" vertical="center" wrapText="1"/>
    </xf>
    <xf numFmtId="164" fontId="19" fillId="0" borderId="1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 wrapText="1"/>
    </xf>
    <xf numFmtId="164" fontId="19" fillId="0" borderId="28" xfId="0" applyNumberFormat="1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164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164" fontId="5" fillId="0" borderId="40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164" fontId="5" fillId="0" borderId="22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64" fontId="5" fillId="0" borderId="34" xfId="0" applyNumberFormat="1" applyFont="1" applyBorder="1" applyAlignment="1">
      <alignment horizontal="right" vertical="center" wrapText="1"/>
    </xf>
    <xf numFmtId="164" fontId="18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0" fontId="18" fillId="0" borderId="12" xfId="42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wrapText="1"/>
    </xf>
    <xf numFmtId="3" fontId="17" fillId="0" borderId="12" xfId="0" applyNumberFormat="1" applyFont="1" applyBorder="1" applyAlignment="1">
      <alignment horizontal="center" vertical="center" wrapText="1"/>
    </xf>
    <xf numFmtId="165" fontId="17" fillId="0" borderId="12" xfId="0" applyNumberFormat="1" applyFont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right" vertical="center" wrapText="1"/>
    </xf>
    <xf numFmtId="1" fontId="17" fillId="0" borderId="12" xfId="0" applyNumberFormat="1" applyFont="1" applyBorder="1" applyAlignment="1">
      <alignment horizontal="left" vertical="center"/>
    </xf>
    <xf numFmtId="0" fontId="0" fillId="0" borderId="0" xfId="59" applyFont="1">
      <alignment/>
      <protection/>
    </xf>
    <xf numFmtId="167" fontId="0" fillId="0" borderId="0" xfId="42" applyNumberFormat="1" applyFont="1" applyFill="1" applyBorder="1" applyAlignment="1">
      <alignment horizontal="center"/>
    </xf>
    <xf numFmtId="1" fontId="0" fillId="0" borderId="14" xfId="42" applyNumberFormat="1" applyFont="1" applyBorder="1" applyAlignment="1">
      <alignment/>
    </xf>
    <xf numFmtId="1" fontId="20" fillId="0" borderId="0" xfId="59" applyNumberFormat="1" applyFont="1" applyFill="1" applyBorder="1" applyAlignment="1">
      <alignment horizontal="center"/>
      <protection/>
    </xf>
    <xf numFmtId="0" fontId="20" fillId="0" borderId="0" xfId="59" applyFont="1" applyBorder="1" applyAlignment="1">
      <alignment/>
      <protection/>
    </xf>
    <xf numFmtId="0" fontId="17" fillId="0" borderId="0" xfId="59" applyFont="1">
      <alignment/>
      <protection/>
    </xf>
    <xf numFmtId="168" fontId="18" fillId="0" borderId="12" xfId="42" applyNumberFormat="1" applyFont="1" applyBorder="1" applyAlignment="1">
      <alignment horizontal="center" vertical="center"/>
    </xf>
    <xf numFmtId="0" fontId="17" fillId="0" borderId="12" xfId="59" applyFont="1" applyFill="1" applyBorder="1" applyAlignment="1">
      <alignment horizontal="center" vertical="center"/>
      <protection/>
    </xf>
    <xf numFmtId="1" fontId="17" fillId="0" borderId="12" xfId="42" applyNumberFormat="1" applyFont="1" applyBorder="1" applyAlignment="1">
      <alignment vertical="center"/>
    </xf>
    <xf numFmtId="167" fontId="17" fillId="0" borderId="12" xfId="42" applyNumberFormat="1" applyFont="1" applyBorder="1" applyAlignment="1">
      <alignment horizontal="center" vertical="center"/>
    </xf>
    <xf numFmtId="167" fontId="17" fillId="0" borderId="12" xfId="42" applyNumberFormat="1" applyFont="1" applyBorder="1" applyAlignment="1">
      <alignment horizontal="right" vertical="center"/>
    </xf>
    <xf numFmtId="0" fontId="17" fillId="0" borderId="12" xfId="42" applyNumberFormat="1" applyFont="1" applyBorder="1" applyAlignment="1">
      <alignment horizontal="center" vertical="center"/>
    </xf>
    <xf numFmtId="1" fontId="17" fillId="0" borderId="12" xfId="42" applyNumberFormat="1" applyFont="1" applyFill="1" applyBorder="1" applyAlignment="1">
      <alignment vertical="center"/>
    </xf>
    <xf numFmtId="1" fontId="17" fillId="0" borderId="12" xfId="42" applyNumberFormat="1" applyFont="1" applyFill="1" applyBorder="1" applyAlignment="1">
      <alignment horizontal="center" vertical="center"/>
    </xf>
    <xf numFmtId="168" fontId="17" fillId="0" borderId="12" xfId="42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top"/>
    </xf>
    <xf numFmtId="3" fontId="17" fillId="0" borderId="12" xfId="0" applyNumberFormat="1" applyFont="1" applyBorder="1" applyAlignment="1">
      <alignment horizontal="center" vertical="center"/>
    </xf>
    <xf numFmtId="3" fontId="17" fillId="0" borderId="12" xfId="57" applyNumberFormat="1" applyFont="1" applyBorder="1" applyAlignment="1">
      <alignment horizontal="center" vertical="center"/>
      <protection/>
    </xf>
    <xf numFmtId="167" fontId="17" fillId="0" borderId="0" xfId="42" applyNumberFormat="1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 wrapText="1"/>
    </xf>
    <xf numFmtId="3" fontId="258" fillId="0" borderId="0" xfId="0" applyNumberFormat="1" applyFont="1" applyBorder="1" applyAlignment="1">
      <alignment vertical="center" wrapText="1"/>
    </xf>
    <xf numFmtId="164" fontId="258" fillId="0" borderId="0" xfId="0" applyNumberFormat="1" applyFont="1" applyBorder="1" applyAlignment="1">
      <alignment vertical="center" wrapText="1"/>
    </xf>
    <xf numFmtId="164" fontId="19" fillId="0" borderId="0" xfId="0" applyNumberFormat="1" applyFont="1" applyBorder="1" applyAlignment="1">
      <alignment vertical="center" wrapText="1"/>
    </xf>
    <xf numFmtId="0" fontId="285" fillId="0" borderId="0" xfId="0" applyFont="1" applyBorder="1" applyAlignment="1">
      <alignment vertical="center" wrapText="1"/>
    </xf>
    <xf numFmtId="0" fontId="218" fillId="0" borderId="15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165" fontId="19" fillId="0" borderId="0" xfId="42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horizontal="right" vertical="center" wrapText="1"/>
    </xf>
    <xf numFmtId="3" fontId="258" fillId="0" borderId="0" xfId="0" applyNumberFormat="1" applyFont="1" applyFill="1" applyBorder="1" applyAlignment="1">
      <alignment horizontal="center" vertical="center" wrapText="1"/>
    </xf>
    <xf numFmtId="165" fontId="258" fillId="0" borderId="0" xfId="42" applyNumberFormat="1" applyFont="1" applyFill="1" applyBorder="1" applyAlignment="1">
      <alignment horizontal="center" vertical="center" wrapText="1"/>
    </xf>
    <xf numFmtId="164" fontId="19" fillId="33" borderId="0" xfId="0" applyNumberFormat="1" applyFont="1" applyFill="1" applyBorder="1" applyAlignment="1">
      <alignment horizontal="center" vertical="center" wrapText="1"/>
    </xf>
    <xf numFmtId="3" fontId="19" fillId="33" borderId="0" xfId="0" applyNumberFormat="1" applyFont="1" applyFill="1" applyBorder="1" applyAlignment="1">
      <alignment horizontal="center" vertical="center" wrapText="1"/>
    </xf>
    <xf numFmtId="165" fontId="19" fillId="33" borderId="0" xfId="42" applyNumberFormat="1" applyFont="1" applyFill="1" applyBorder="1" applyAlignment="1">
      <alignment horizontal="center" vertical="center" wrapText="1"/>
    </xf>
    <xf numFmtId="3" fontId="258" fillId="33" borderId="0" xfId="0" applyNumberFormat="1" applyFont="1" applyFill="1" applyBorder="1" applyAlignment="1">
      <alignment horizontal="center" vertical="center" wrapText="1"/>
    </xf>
    <xf numFmtId="164" fontId="258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0" xfId="42" applyNumberFormat="1" applyFont="1" applyFill="1" applyBorder="1" applyAlignment="1">
      <alignment horizontal="center" vertical="center" wrapText="1"/>
    </xf>
    <xf numFmtId="165" fontId="5" fillId="33" borderId="10" xfId="42" applyNumberFormat="1" applyFont="1" applyFill="1" applyBorder="1" applyAlignment="1">
      <alignment horizontal="center" vertical="center" wrapText="1"/>
    </xf>
    <xf numFmtId="3" fontId="285" fillId="33" borderId="10" xfId="0" applyNumberFormat="1" applyFont="1" applyFill="1" applyBorder="1" applyAlignment="1">
      <alignment horizontal="center" vertical="center" wrapText="1"/>
    </xf>
    <xf numFmtId="3" fontId="285" fillId="33" borderId="10" xfId="42" applyNumberFormat="1" applyFont="1" applyFill="1" applyBorder="1" applyAlignment="1">
      <alignment horizontal="center" vertical="center" wrapText="1"/>
    </xf>
    <xf numFmtId="165" fontId="285" fillId="33" borderId="10" xfId="42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left" vertical="center"/>
    </xf>
    <xf numFmtId="3" fontId="5" fillId="33" borderId="11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 vertical="center" wrapText="1"/>
    </xf>
    <xf numFmtId="164" fontId="5" fillId="33" borderId="11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1" xfId="42" applyNumberFormat="1" applyFont="1" applyFill="1" applyBorder="1" applyAlignment="1">
      <alignment horizontal="center" vertical="center"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3" fontId="285" fillId="33" borderId="11" xfId="0" applyNumberFormat="1" applyFont="1" applyFill="1" applyBorder="1" applyAlignment="1">
      <alignment horizontal="center" vertical="center" wrapText="1"/>
    </xf>
    <xf numFmtId="3" fontId="285" fillId="33" borderId="11" xfId="42" applyNumberFormat="1" applyFont="1" applyFill="1" applyBorder="1" applyAlignment="1">
      <alignment horizontal="center" vertical="center" wrapText="1"/>
    </xf>
    <xf numFmtId="165" fontId="285" fillId="33" borderId="11" xfId="42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left" vertical="center"/>
    </xf>
    <xf numFmtId="164" fontId="5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164" fontId="5" fillId="33" borderId="13" xfId="0" applyNumberFormat="1" applyFont="1" applyFill="1" applyBorder="1" applyAlignment="1">
      <alignment horizontal="center" vertical="center"/>
    </xf>
    <xf numFmtId="0" fontId="285" fillId="33" borderId="13" xfId="0" applyFont="1" applyFill="1" applyBorder="1" applyAlignment="1">
      <alignment horizontal="center" vertical="center"/>
    </xf>
    <xf numFmtId="164" fontId="285" fillId="33" borderId="13" xfId="0" applyNumberFormat="1" applyFont="1" applyFill="1" applyBorder="1" applyAlignment="1">
      <alignment horizontal="center" vertical="center"/>
    </xf>
    <xf numFmtId="3" fontId="19" fillId="33" borderId="12" xfId="0" applyNumberFormat="1" applyFont="1" applyFill="1" applyBorder="1" applyAlignment="1">
      <alignment horizontal="center" vertical="center" wrapText="1"/>
    </xf>
    <xf numFmtId="164" fontId="13" fillId="33" borderId="12" xfId="0" applyNumberFormat="1" applyFont="1" applyFill="1" applyBorder="1" applyAlignment="1">
      <alignment/>
    </xf>
    <xf numFmtId="3" fontId="258" fillId="33" borderId="1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/>
    </xf>
    <xf numFmtId="3" fontId="17" fillId="0" borderId="12" xfId="0" applyNumberFormat="1" applyFont="1" applyBorder="1" applyAlignment="1">
      <alignment/>
    </xf>
    <xf numFmtId="167" fontId="17" fillId="38" borderId="12" xfId="42" applyNumberFormat="1" applyFont="1" applyFill="1" applyBorder="1" applyAlignment="1">
      <alignment horizontal="right"/>
    </xf>
    <xf numFmtId="164" fontId="17" fillId="0" borderId="12" xfId="0" applyNumberFormat="1" applyFont="1" applyBorder="1" applyAlignment="1">
      <alignment vertical="center" wrapText="1"/>
    </xf>
    <xf numFmtId="167" fontId="17" fillId="34" borderId="12" xfId="42" applyNumberFormat="1" applyFont="1" applyFill="1" applyBorder="1" applyAlignment="1">
      <alignment horizontal="right"/>
    </xf>
    <xf numFmtId="3" fontId="17" fillId="0" borderId="12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vertical="center" wrapText="1"/>
    </xf>
    <xf numFmtId="164" fontId="18" fillId="0" borderId="12" xfId="0" applyNumberFormat="1" applyFont="1" applyBorder="1" applyAlignment="1">
      <alignment vertical="center" wrapText="1"/>
    </xf>
    <xf numFmtId="3" fontId="18" fillId="0" borderId="12" xfId="0" applyNumberFormat="1" applyFont="1" applyFill="1" applyBorder="1" applyAlignment="1">
      <alignment vertical="center" wrapText="1"/>
    </xf>
    <xf numFmtId="165" fontId="18" fillId="0" borderId="12" xfId="42" applyNumberFormat="1" applyFont="1" applyBorder="1" applyAlignment="1">
      <alignment horizontal="right" vertical="center" wrapText="1"/>
    </xf>
    <xf numFmtId="3" fontId="18" fillId="0" borderId="12" xfId="0" applyNumberFormat="1" applyFont="1" applyFill="1" applyBorder="1" applyAlignment="1">
      <alignment horizontal="right" vertical="center" wrapText="1"/>
    </xf>
    <xf numFmtId="1" fontId="17" fillId="0" borderId="12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167" fontId="17" fillId="34" borderId="12" xfId="42" applyNumberFormat="1" applyFont="1" applyFill="1" applyBorder="1" applyAlignment="1">
      <alignment horizontal="center" vertical="center"/>
    </xf>
    <xf numFmtId="165" fontId="17" fillId="0" borderId="12" xfId="42" applyNumberFormat="1" applyFont="1" applyBorder="1" applyAlignment="1">
      <alignment horizontal="right" vertical="center" wrapText="1"/>
    </xf>
    <xf numFmtId="167" fontId="17" fillId="34" borderId="12" xfId="42" applyNumberFormat="1" applyFont="1" applyFill="1" applyBorder="1" applyAlignment="1">
      <alignment horizontal="right" vertical="center"/>
    </xf>
    <xf numFmtId="165" fontId="18" fillId="0" borderId="12" xfId="42" applyNumberFormat="1" applyFont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/>
    </xf>
    <xf numFmtId="168" fontId="18" fillId="0" borderId="12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17" fillId="0" borderId="12" xfId="0" applyNumberFormat="1" applyFont="1" applyBorder="1" applyAlignment="1">
      <alignment horizontal="right" vertical="center" wrapText="1"/>
    </xf>
    <xf numFmtId="168" fontId="17" fillId="34" borderId="12" xfId="42" applyNumberFormat="1" applyFont="1" applyFill="1" applyBorder="1" applyAlignment="1">
      <alignment horizontal="center" vertical="center"/>
    </xf>
    <xf numFmtId="165" fontId="17" fillId="0" borderId="12" xfId="42" applyNumberFormat="1" applyFont="1" applyBorder="1" applyAlignment="1">
      <alignment horizontal="center" vertical="center" wrapText="1"/>
    </xf>
    <xf numFmtId="1" fontId="17" fillId="34" borderId="12" xfId="42" applyNumberFormat="1" applyFont="1" applyFill="1" applyBorder="1" applyAlignment="1">
      <alignment horizontal="center" vertical="center"/>
    </xf>
    <xf numFmtId="1" fontId="17" fillId="0" borderId="12" xfId="0" applyNumberFormat="1" applyFont="1" applyBorder="1" applyAlignment="1">
      <alignment horizontal="left" vertical="center" wrapText="1"/>
    </xf>
    <xf numFmtId="165" fontId="17" fillId="0" borderId="12" xfId="42" applyNumberFormat="1" applyFont="1" applyFill="1" applyBorder="1" applyAlignment="1">
      <alignment horizontal="center" vertical="center" wrapText="1"/>
    </xf>
    <xf numFmtId="1" fontId="17" fillId="0" borderId="12" xfId="0" applyNumberFormat="1" applyFont="1" applyBorder="1" applyAlignment="1">
      <alignment horizontal="justify" vertical="center" wrapText="1"/>
    </xf>
    <xf numFmtId="0" fontId="17" fillId="34" borderId="12" xfId="42" applyNumberFormat="1" applyFont="1" applyFill="1" applyBorder="1" applyAlignment="1">
      <alignment horizontal="center" vertical="center"/>
    </xf>
    <xf numFmtId="0" fontId="2" fillId="0" borderId="12" xfId="59" applyFont="1" applyBorder="1" applyAlignment="1">
      <alignment horizontal="center"/>
      <protection/>
    </xf>
    <xf numFmtId="168" fontId="46" fillId="34" borderId="12" xfId="59" applyNumberFormat="1" applyFont="1" applyFill="1" applyBorder="1" applyAlignment="1">
      <alignment vertical="center"/>
      <protection/>
    </xf>
    <xf numFmtId="0" fontId="115" fillId="0" borderId="0" xfId="59" applyFont="1" applyAlignment="1">
      <alignment horizontal="center"/>
      <protection/>
    </xf>
    <xf numFmtId="0" fontId="115" fillId="0" borderId="0" xfId="59" applyFont="1">
      <alignment/>
      <protection/>
    </xf>
    <xf numFmtId="0" fontId="58" fillId="0" borderId="12" xfId="59" applyFont="1" applyFill="1" applyBorder="1" applyAlignment="1">
      <alignment vertical="center"/>
      <protection/>
    </xf>
    <xf numFmtId="167" fontId="58" fillId="0" borderId="12" xfId="42" applyNumberFormat="1" applyFont="1" applyFill="1" applyBorder="1" applyAlignment="1">
      <alignment vertical="center"/>
    </xf>
    <xf numFmtId="0" fontId="117" fillId="0" borderId="0" xfId="59" applyFont="1" applyBorder="1">
      <alignment/>
      <protection/>
    </xf>
    <xf numFmtId="0" fontId="2" fillId="0" borderId="0" xfId="59" applyFont="1" applyAlignment="1">
      <alignment horizontal="left" indent="4"/>
      <protection/>
    </xf>
    <xf numFmtId="0" fontId="118" fillId="0" borderId="0" xfId="59" applyFont="1" applyAlignment="1">
      <alignment/>
      <protection/>
    </xf>
    <xf numFmtId="0" fontId="30" fillId="34" borderId="12" xfId="59" applyFont="1" applyFill="1" applyBorder="1" applyAlignment="1">
      <alignment horizontal="center" vertical="center"/>
      <protection/>
    </xf>
    <xf numFmtId="1" fontId="30" fillId="34" borderId="12" xfId="59" applyNumberFormat="1" applyFont="1" applyFill="1" applyBorder="1" applyAlignment="1">
      <alignment vertical="center"/>
      <protection/>
    </xf>
    <xf numFmtId="167" fontId="49" fillId="0" borderId="12" xfId="42" applyNumberFormat="1" applyFont="1" applyBorder="1" applyAlignment="1">
      <alignment horizontal="center" vertical="center" wrapText="1"/>
    </xf>
    <xf numFmtId="167" fontId="49" fillId="0" borderId="12" xfId="42" applyNumberFormat="1" applyFont="1" applyBorder="1" applyAlignment="1">
      <alignment vertical="center" wrapText="1"/>
    </xf>
    <xf numFmtId="167" fontId="49" fillId="34" borderId="12" xfId="42" applyNumberFormat="1" applyFont="1" applyFill="1" applyBorder="1" applyAlignment="1">
      <alignment vertical="center"/>
    </xf>
    <xf numFmtId="0" fontId="17" fillId="0" borderId="12" xfId="0" applyFont="1" applyBorder="1" applyAlignment="1">
      <alignment vertical="center"/>
    </xf>
    <xf numFmtId="164" fontId="17" fillId="0" borderId="12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/>
    </xf>
    <xf numFmtId="166" fontId="2" fillId="0" borderId="12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/>
    </xf>
    <xf numFmtId="0" fontId="286" fillId="0" borderId="0" xfId="0" applyFont="1" applyBorder="1" applyAlignment="1">
      <alignment/>
    </xf>
    <xf numFmtId="0" fontId="286" fillId="0" borderId="0" xfId="0" applyFont="1" applyFill="1" applyBorder="1" applyAlignment="1">
      <alignment/>
    </xf>
    <xf numFmtId="0" fontId="287" fillId="0" borderId="0" xfId="0" applyFont="1" applyFill="1" applyBorder="1" applyAlignment="1">
      <alignment/>
    </xf>
    <xf numFmtId="0" fontId="287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288" fillId="0" borderId="0" xfId="0" applyFont="1" applyFill="1" applyBorder="1" applyAlignment="1">
      <alignment/>
    </xf>
    <xf numFmtId="0" fontId="289" fillId="0" borderId="0" xfId="0" applyFont="1" applyBorder="1" applyAlignment="1">
      <alignment/>
    </xf>
    <xf numFmtId="0" fontId="288" fillId="0" borderId="0" xfId="0" applyFont="1" applyBorder="1" applyAlignment="1">
      <alignment/>
    </xf>
    <xf numFmtId="0" fontId="289" fillId="0" borderId="0" xfId="0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65" fillId="0" borderId="0" xfId="0" applyFont="1" applyBorder="1" applyAlignment="1">
      <alignment horizontal="right" vertical="center"/>
    </xf>
    <xf numFmtId="164" fontId="65" fillId="0" borderId="0" xfId="0" applyNumberFormat="1" applyFont="1" applyBorder="1" applyAlignment="1">
      <alignment horizontal="right" vertical="center"/>
    </xf>
    <xf numFmtId="0" fontId="174" fillId="0" borderId="0" xfId="0" applyFont="1" applyBorder="1" applyAlignment="1">
      <alignment/>
    </xf>
    <xf numFmtId="166" fontId="44" fillId="0" borderId="0" xfId="0" applyNumberFormat="1" applyFont="1" applyBorder="1" applyAlignment="1">
      <alignment horizontal="center"/>
    </xf>
    <xf numFmtId="166" fontId="44" fillId="0" borderId="0" xfId="0" applyNumberFormat="1" applyFont="1" applyBorder="1" applyAlignment="1">
      <alignment/>
    </xf>
    <xf numFmtId="164" fontId="44" fillId="0" borderId="0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/>
    </xf>
    <xf numFmtId="167" fontId="2" fillId="0" borderId="12" xfId="42" applyNumberFormat="1" applyFont="1" applyBorder="1" applyAlignment="1">
      <alignment horizontal="right" vertical="center"/>
    </xf>
    <xf numFmtId="167" fontId="2" fillId="0" borderId="12" xfId="0" applyNumberFormat="1" applyFont="1" applyBorder="1" applyAlignment="1">
      <alignment horizontal="right" vertical="center"/>
    </xf>
    <xf numFmtId="164" fontId="17" fillId="0" borderId="12" xfId="0" applyNumberFormat="1" applyFont="1" applyFill="1" applyBorder="1" applyAlignment="1">
      <alignment horizontal="right" vertical="center"/>
    </xf>
    <xf numFmtId="164" fontId="17" fillId="0" borderId="12" xfId="0" applyNumberFormat="1" applyFont="1" applyBorder="1" applyAlignment="1">
      <alignment vertical="center"/>
    </xf>
    <xf numFmtId="164" fontId="18" fillId="0" borderId="12" xfId="0" applyNumberFormat="1" applyFont="1" applyBorder="1" applyAlignment="1">
      <alignment vertical="center"/>
    </xf>
    <xf numFmtId="167" fontId="18" fillId="0" borderId="12" xfId="0" applyNumberFormat="1" applyFont="1" applyBorder="1" applyAlignment="1">
      <alignment horizontal="right" vertical="center"/>
    </xf>
    <xf numFmtId="167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167" fontId="17" fillId="0" borderId="14" xfId="42" applyNumberFormat="1" applyFont="1" applyFill="1" applyBorder="1" applyAlignment="1">
      <alignment horizontal="right" vertical="center"/>
    </xf>
    <xf numFmtId="167" fontId="17" fillId="0" borderId="14" xfId="0" applyNumberFormat="1" applyFont="1" applyBorder="1" applyAlignment="1">
      <alignment/>
    </xf>
    <xf numFmtId="1" fontId="17" fillId="0" borderId="14" xfId="0" applyNumberFormat="1" applyFont="1" applyFill="1" applyBorder="1" applyAlignment="1">
      <alignment vertical="center"/>
    </xf>
    <xf numFmtId="164" fontId="18" fillId="0" borderId="14" xfId="0" applyNumberFormat="1" applyFont="1" applyFill="1" applyBorder="1" applyAlignment="1">
      <alignment horizontal="right" vertical="center"/>
    </xf>
    <xf numFmtId="164" fontId="18" fillId="0" borderId="14" xfId="0" applyNumberFormat="1" applyFont="1" applyBorder="1" applyAlignment="1">
      <alignment horizontal="right" vertical="center"/>
    </xf>
    <xf numFmtId="167" fontId="17" fillId="0" borderId="0" xfId="0" applyNumberFormat="1" applyFont="1" applyAlignment="1">
      <alignment horizontal="right"/>
    </xf>
    <xf numFmtId="167" fontId="17" fillId="0" borderId="0" xfId="42" applyNumberFormat="1" applyFont="1" applyFill="1" applyBorder="1" applyAlignment="1">
      <alignment horizontal="right" vertical="center"/>
    </xf>
    <xf numFmtId="167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4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167" fontId="22" fillId="0" borderId="12" xfId="0" applyNumberFormat="1" applyFont="1" applyBorder="1" applyAlignment="1">
      <alignment horizontal="center" vertical="center"/>
    </xf>
    <xf numFmtId="167" fontId="21" fillId="0" borderId="12" xfId="0" applyNumberFormat="1" applyFont="1" applyBorder="1" applyAlignment="1">
      <alignment horizontal="center" vertical="center"/>
    </xf>
    <xf numFmtId="167" fontId="21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290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center" wrapText="1"/>
    </xf>
    <xf numFmtId="0" fontId="71" fillId="36" borderId="0" xfId="0" applyFont="1" applyFill="1" applyAlignment="1">
      <alignment horizont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center" vertical="center" wrapText="1"/>
    </xf>
    <xf numFmtId="167" fontId="30" fillId="0" borderId="22" xfId="42" applyNumberFormat="1" applyFont="1" applyFill="1" applyBorder="1" applyAlignment="1">
      <alignment horizontal="center" vertical="center" wrapText="1"/>
    </xf>
    <xf numFmtId="167" fontId="30" fillId="0" borderId="25" xfId="42" applyNumberFormat="1" applyFont="1" applyFill="1" applyBorder="1" applyAlignment="1" quotePrefix="1">
      <alignment horizontal="center" vertical="center" wrapText="1"/>
    </xf>
    <xf numFmtId="0" fontId="291" fillId="0" borderId="14" xfId="0" applyFont="1" applyFill="1" applyBorder="1" applyAlignment="1">
      <alignment horizontal="left" vertical="center" wrapText="1"/>
    </xf>
    <xf numFmtId="0" fontId="73" fillId="0" borderId="28" xfId="0" applyFont="1" applyFill="1" applyBorder="1" applyAlignment="1">
      <alignment horizontal="center" vertical="center" wrapText="1"/>
    </xf>
    <xf numFmtId="0" fontId="73" fillId="0" borderId="41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74" fillId="0" borderId="30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18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horizontal="center" vertical="center" wrapText="1"/>
      <protection/>
    </xf>
    <xf numFmtId="0" fontId="50" fillId="0" borderId="0" xfId="56" applyFont="1" applyFill="1" applyAlignment="1">
      <alignment horizontal="center" vertical="center" wrapText="1"/>
      <protection/>
    </xf>
    <xf numFmtId="0" fontId="35" fillId="0" borderId="42" xfId="56" applyFont="1" applyFill="1" applyBorder="1" applyAlignment="1">
      <alignment horizontal="center" vertical="center" wrapText="1"/>
      <protection/>
    </xf>
    <xf numFmtId="0" fontId="35" fillId="0" borderId="14" xfId="56" applyFont="1" applyFill="1" applyBorder="1" applyAlignment="1">
      <alignment horizontal="center" vertical="center" wrapText="1"/>
      <protection/>
    </xf>
    <xf numFmtId="0" fontId="35" fillId="0" borderId="29" xfId="56" applyFont="1" applyFill="1" applyBorder="1" applyAlignment="1">
      <alignment horizontal="center" vertical="center" wrapText="1"/>
      <protection/>
    </xf>
    <xf numFmtId="0" fontId="30" fillId="0" borderId="12" xfId="56" applyFont="1" applyFill="1" applyBorder="1" applyAlignment="1">
      <alignment horizontal="center" vertical="center" wrapText="1"/>
      <protection/>
    </xf>
    <xf numFmtId="4" fontId="218" fillId="0" borderId="37" xfId="56" applyNumberFormat="1" applyFont="1" applyFill="1" applyBorder="1" applyAlignment="1">
      <alignment horizontal="center" vertical="center"/>
      <protection/>
    </xf>
    <xf numFmtId="4" fontId="218" fillId="0" borderId="43" xfId="56" applyNumberFormat="1" applyFont="1" applyFill="1" applyBorder="1" applyAlignment="1">
      <alignment horizontal="center" vertical="center"/>
      <protection/>
    </xf>
    <xf numFmtId="4" fontId="218" fillId="0" borderId="33" xfId="56" applyNumberFormat="1" applyFont="1" applyFill="1" applyBorder="1" applyAlignment="1">
      <alignment horizontal="center" vertical="center"/>
      <protection/>
    </xf>
    <xf numFmtId="4" fontId="218" fillId="0" borderId="15" xfId="56" applyNumberFormat="1" applyFont="1" applyFill="1" applyBorder="1" applyAlignment="1">
      <alignment horizontal="center" vertical="center"/>
      <protection/>
    </xf>
    <xf numFmtId="4" fontId="218" fillId="0" borderId="0" xfId="56" applyNumberFormat="1" applyFont="1" applyFill="1" applyBorder="1" applyAlignment="1">
      <alignment horizontal="center" vertical="center"/>
      <protection/>
    </xf>
    <xf numFmtId="4" fontId="218" fillId="0" borderId="32" xfId="56" applyNumberFormat="1" applyFont="1" applyFill="1" applyBorder="1" applyAlignment="1">
      <alignment horizontal="center" vertical="center"/>
      <protection/>
    </xf>
    <xf numFmtId="4" fontId="218" fillId="0" borderId="40" xfId="56" applyNumberFormat="1" applyFont="1" applyFill="1" applyBorder="1" applyAlignment="1">
      <alignment horizontal="center" vertical="center"/>
      <protection/>
    </xf>
    <xf numFmtId="4" fontId="218" fillId="0" borderId="44" xfId="56" applyNumberFormat="1" applyFont="1" applyFill="1" applyBorder="1" applyAlignment="1">
      <alignment horizontal="center" vertical="center"/>
      <protection/>
    </xf>
    <xf numFmtId="4" fontId="218" fillId="0" borderId="36" xfId="56" applyNumberFormat="1" applyFont="1" applyFill="1" applyBorder="1" applyAlignment="1">
      <alignment horizontal="center" vertical="center"/>
      <protection/>
    </xf>
    <xf numFmtId="0" fontId="235" fillId="0" borderId="22" xfId="56" applyFont="1" applyFill="1" applyBorder="1" applyAlignment="1">
      <alignment horizontal="center" vertical="center"/>
      <protection/>
    </xf>
    <xf numFmtId="0" fontId="235" fillId="0" borderId="45" xfId="56" applyFont="1" applyFill="1" applyBorder="1" applyAlignment="1">
      <alignment horizontal="center" vertical="center"/>
      <protection/>
    </xf>
    <xf numFmtId="0" fontId="235" fillId="0" borderId="25" xfId="56" applyFont="1" applyFill="1" applyBorder="1" applyAlignment="1">
      <alignment horizontal="center" vertical="center"/>
      <protection/>
    </xf>
    <xf numFmtId="0" fontId="35" fillId="0" borderId="28" xfId="56" applyFont="1" applyFill="1" applyBorder="1" applyAlignment="1">
      <alignment horizontal="center" vertical="center" wrapText="1"/>
      <protection/>
    </xf>
    <xf numFmtId="0" fontId="35" fillId="0" borderId="23" xfId="56" applyFont="1" applyFill="1" applyBorder="1" applyAlignment="1">
      <alignment horizontal="center" vertical="center" wrapText="1"/>
      <protection/>
    </xf>
    <xf numFmtId="3" fontId="35" fillId="0" borderId="28" xfId="56" applyNumberFormat="1" applyFont="1" applyFill="1" applyBorder="1" applyAlignment="1">
      <alignment horizontal="center" vertical="center" wrapText="1"/>
      <protection/>
    </xf>
    <xf numFmtId="3" fontId="35" fillId="0" borderId="41" xfId="56" applyNumberFormat="1" applyFont="1" applyFill="1" applyBorder="1" applyAlignment="1">
      <alignment horizontal="center" vertical="center" wrapText="1"/>
      <protection/>
    </xf>
    <xf numFmtId="3" fontId="35" fillId="0" borderId="23" xfId="56" applyNumberFormat="1" applyFont="1" applyFill="1" applyBorder="1" applyAlignment="1">
      <alignment horizontal="center" vertical="center" wrapText="1"/>
      <protection/>
    </xf>
    <xf numFmtId="0" fontId="35" fillId="0" borderId="12" xfId="56" applyFont="1" applyFill="1" applyBorder="1" applyAlignment="1">
      <alignment horizontal="center" vertical="center" wrapText="1"/>
      <protection/>
    </xf>
    <xf numFmtId="0" fontId="46" fillId="0" borderId="12" xfId="56" applyFont="1" applyFill="1" applyBorder="1" applyAlignment="1">
      <alignment horizontal="center" vertical="center" wrapText="1"/>
      <protection/>
    </xf>
    <xf numFmtId="0" fontId="233" fillId="0" borderId="17" xfId="56" applyFont="1" applyFill="1" applyBorder="1" applyAlignment="1">
      <alignment horizontal="center" vertical="center" wrapText="1"/>
      <protection/>
    </xf>
    <xf numFmtId="0" fontId="233" fillId="0" borderId="21" xfId="56" applyFont="1" applyFill="1" applyBorder="1" applyAlignment="1">
      <alignment horizontal="center" vertical="center" wrapText="1"/>
      <protection/>
    </xf>
    <xf numFmtId="0" fontId="233" fillId="0" borderId="30" xfId="56" applyFont="1" applyFill="1" applyBorder="1" applyAlignment="1">
      <alignment horizontal="center" vertical="center" wrapText="1"/>
      <protection/>
    </xf>
    <xf numFmtId="0" fontId="292" fillId="0" borderId="17" xfId="56" applyFont="1" applyFill="1" applyBorder="1" applyAlignment="1">
      <alignment horizontal="center" vertical="center" wrapText="1"/>
      <protection/>
    </xf>
    <xf numFmtId="0" fontId="292" fillId="0" borderId="21" xfId="56" applyFont="1" applyFill="1" applyBorder="1" applyAlignment="1">
      <alignment horizontal="center" vertical="center" wrapText="1"/>
      <protection/>
    </xf>
    <xf numFmtId="0" fontId="292" fillId="0" borderId="30" xfId="56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/>
    </xf>
    <xf numFmtId="0" fontId="27" fillId="0" borderId="0" xfId="56" applyFont="1" applyFill="1" applyAlignment="1">
      <alignment horizontal="center" wrapText="1"/>
      <protection/>
    </xf>
    <xf numFmtId="0" fontId="35" fillId="0" borderId="17" xfId="56" applyFont="1" applyFill="1" applyBorder="1" applyAlignment="1">
      <alignment horizontal="center" vertical="center" wrapText="1"/>
      <protection/>
    </xf>
    <xf numFmtId="0" fontId="35" fillId="0" borderId="21" xfId="56" applyFont="1" applyFill="1" applyBorder="1" applyAlignment="1">
      <alignment horizontal="center" vertical="center" wrapText="1"/>
      <protection/>
    </xf>
    <xf numFmtId="0" fontId="35" fillId="0" borderId="30" xfId="56" applyFont="1" applyFill="1" applyBorder="1" applyAlignment="1">
      <alignment horizontal="center" vertical="center" wrapText="1"/>
      <protection/>
    </xf>
    <xf numFmtId="0" fontId="35" fillId="0" borderId="17" xfId="56" applyFont="1" applyFill="1" applyBorder="1" applyAlignment="1">
      <alignment horizontal="center" vertical="center" wrapText="1"/>
      <protection/>
    </xf>
    <xf numFmtId="0" fontId="35" fillId="0" borderId="21" xfId="56" applyFont="1" applyFill="1" applyBorder="1" applyAlignment="1">
      <alignment horizontal="center" vertical="center" wrapText="1"/>
      <protection/>
    </xf>
    <xf numFmtId="0" fontId="35" fillId="0" borderId="30" xfId="56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7" fontId="228" fillId="0" borderId="0" xfId="42" applyNumberFormat="1" applyFont="1" applyAlignment="1">
      <alignment horizontal="center"/>
    </xf>
    <xf numFmtId="0" fontId="35" fillId="0" borderId="46" xfId="0" applyFont="1" applyBorder="1" applyAlignment="1">
      <alignment horizontal="left" vertical="center" wrapText="1"/>
    </xf>
    <xf numFmtId="0" fontId="35" fillId="0" borderId="47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3" fontId="35" fillId="0" borderId="28" xfId="0" applyNumberFormat="1" applyFont="1" applyFill="1" applyBorder="1" applyAlignment="1">
      <alignment horizontal="center" vertical="center" wrapText="1"/>
    </xf>
    <xf numFmtId="3" fontId="35" fillId="0" borderId="23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159" fillId="0" borderId="46" xfId="0" applyFont="1" applyBorder="1" applyAlignment="1">
      <alignment horizontal="left" vertical="center" wrapText="1"/>
    </xf>
    <xf numFmtId="0" fontId="159" fillId="0" borderId="47" xfId="0" applyFont="1" applyBorder="1" applyAlignment="1">
      <alignment horizontal="left" vertical="center" wrapText="1"/>
    </xf>
    <xf numFmtId="0" fontId="159" fillId="0" borderId="48" xfId="0" applyFont="1" applyBorder="1" applyAlignment="1">
      <alignment horizontal="left" vertical="center" wrapText="1"/>
    </xf>
    <xf numFmtId="0" fontId="35" fillId="34" borderId="22" xfId="0" applyFont="1" applyFill="1" applyBorder="1" applyAlignment="1">
      <alignment horizontal="left" vertical="center" wrapText="1"/>
    </xf>
    <xf numFmtId="0" fontId="35" fillId="34" borderId="45" xfId="0" applyFont="1" applyFill="1" applyBorder="1" applyAlignment="1">
      <alignment horizontal="left" vertical="center" wrapText="1"/>
    </xf>
    <xf numFmtId="0" fontId="35" fillId="34" borderId="25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left" vertical="center"/>
    </xf>
    <xf numFmtId="0" fontId="35" fillId="0" borderId="44" xfId="0" applyFont="1" applyBorder="1" applyAlignment="1">
      <alignment horizontal="left" vertical="center"/>
    </xf>
    <xf numFmtId="0" fontId="35" fillId="0" borderId="36" xfId="0" applyFont="1" applyBorder="1" applyAlignment="1">
      <alignment horizontal="left" vertical="center"/>
    </xf>
    <xf numFmtId="0" fontId="35" fillId="0" borderId="22" xfId="0" applyFont="1" applyBorder="1" applyAlignment="1">
      <alignment horizontal="left" vertical="center"/>
    </xf>
    <xf numFmtId="0" fontId="35" fillId="0" borderId="45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2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40" xfId="0" applyNumberFormat="1" applyFont="1" applyFill="1" applyBorder="1" applyAlignment="1">
      <alignment horizontal="left" vertical="center" wrapText="1"/>
    </xf>
    <xf numFmtId="0" fontId="35" fillId="0" borderId="44" xfId="0" applyNumberFormat="1" applyFont="1" applyFill="1" applyBorder="1" applyAlignment="1">
      <alignment horizontal="left" vertical="center" wrapText="1"/>
    </xf>
    <xf numFmtId="0" fontId="35" fillId="0" borderId="36" xfId="0" applyNumberFormat="1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68" fontId="46" fillId="0" borderId="12" xfId="42" applyNumberFormat="1" applyFont="1" applyFill="1" applyBorder="1" applyAlignment="1">
      <alignment horizontal="center" vertical="center"/>
    </xf>
    <xf numFmtId="164" fontId="46" fillId="0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67" fontId="46" fillId="0" borderId="12" xfId="42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 wrapText="1"/>
    </xf>
    <xf numFmtId="167" fontId="46" fillId="0" borderId="12" xfId="42" applyNumberFormat="1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168" fontId="46" fillId="0" borderId="12" xfId="42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167" fontId="55" fillId="0" borderId="0" xfId="42" applyNumberFormat="1" applyFont="1" applyAlignment="1">
      <alignment horizontal="center"/>
    </xf>
    <xf numFmtId="0" fontId="18" fillId="34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8" fillId="34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19" fillId="0" borderId="17" xfId="0" applyFont="1" applyBorder="1" applyAlignment="1">
      <alignment horizontal="center" vertical="center" wrapText="1"/>
    </xf>
    <xf numFmtId="0" fontId="219" fillId="0" borderId="21" xfId="0" applyFont="1" applyBorder="1" applyAlignment="1">
      <alignment horizontal="center" vertical="center" wrapText="1"/>
    </xf>
    <xf numFmtId="0" fontId="219" fillId="0" borderId="30" xfId="0" applyFont="1" applyBorder="1" applyAlignment="1">
      <alignment horizontal="center" vertical="center" wrapText="1"/>
    </xf>
    <xf numFmtId="0" fontId="224" fillId="0" borderId="42" xfId="0" applyFont="1" applyBorder="1" applyAlignment="1">
      <alignment horizontal="center" vertical="center" wrapText="1"/>
    </xf>
    <xf numFmtId="0" fontId="224" fillId="0" borderId="14" xfId="0" applyFont="1" applyBorder="1" applyAlignment="1">
      <alignment horizontal="center" vertical="center" wrapText="1"/>
    </xf>
    <xf numFmtId="0" fontId="224" fillId="0" borderId="29" xfId="0" applyFont="1" applyBorder="1" applyAlignment="1">
      <alignment horizontal="center" vertical="center" wrapText="1"/>
    </xf>
    <xf numFmtId="0" fontId="224" fillId="0" borderId="49" xfId="0" applyFont="1" applyBorder="1" applyAlignment="1">
      <alignment horizontal="center" vertical="center" wrapText="1"/>
    </xf>
    <xf numFmtId="0" fontId="224" fillId="0" borderId="26" xfId="0" applyFont="1" applyBorder="1" applyAlignment="1">
      <alignment horizontal="center" vertical="center" wrapText="1"/>
    </xf>
    <xf numFmtId="0" fontId="224" fillId="0" borderId="50" xfId="0" applyFont="1" applyBorder="1" applyAlignment="1">
      <alignment horizontal="center" vertical="center" wrapText="1"/>
    </xf>
    <xf numFmtId="0" fontId="224" fillId="0" borderId="42" xfId="0" applyFont="1" applyBorder="1" applyAlignment="1">
      <alignment horizontal="center" vertical="center"/>
    </xf>
    <xf numFmtId="0" fontId="224" fillId="0" borderId="14" xfId="0" applyFont="1" applyBorder="1" applyAlignment="1">
      <alignment horizontal="center" vertical="center"/>
    </xf>
    <xf numFmtId="0" fontId="224" fillId="0" borderId="29" xfId="0" applyFont="1" applyBorder="1" applyAlignment="1">
      <alignment horizontal="center" vertical="center"/>
    </xf>
    <xf numFmtId="0" fontId="224" fillId="0" borderId="49" xfId="0" applyFont="1" applyBorder="1" applyAlignment="1">
      <alignment horizontal="center" vertical="center"/>
    </xf>
    <xf numFmtId="0" fontId="224" fillId="0" borderId="26" xfId="0" applyFont="1" applyBorder="1" applyAlignment="1">
      <alignment horizontal="center" vertical="center"/>
    </xf>
    <xf numFmtId="0" fontId="224" fillId="0" borderId="50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224" fillId="0" borderId="17" xfId="0" applyFont="1" applyBorder="1" applyAlignment="1">
      <alignment horizontal="center" vertical="center" wrapText="1"/>
    </xf>
    <xf numFmtId="0" fontId="224" fillId="0" borderId="21" xfId="0" applyFont="1" applyBorder="1" applyAlignment="1">
      <alignment horizontal="center" vertical="center" wrapText="1"/>
    </xf>
    <xf numFmtId="0" fontId="224" fillId="0" borderId="3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72" fillId="0" borderId="28" xfId="0" applyFont="1" applyBorder="1" applyAlignment="1">
      <alignment horizontal="center" vertical="center" wrapText="1"/>
    </xf>
    <xf numFmtId="0" fontId="72" fillId="0" borderId="4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59" applyFont="1" applyBorder="1" applyAlignment="1">
      <alignment horizontal="center" vertical="center"/>
      <protection/>
    </xf>
    <xf numFmtId="1" fontId="0" fillId="0" borderId="14" xfId="42" applyNumberFormat="1" applyFont="1" applyBorder="1" applyAlignment="1">
      <alignment horizontal="center"/>
    </xf>
    <xf numFmtId="0" fontId="20" fillId="0" borderId="0" xfId="59" applyFont="1" applyBorder="1" applyAlignment="1">
      <alignment horizontal="center"/>
      <protection/>
    </xf>
    <xf numFmtId="0" fontId="18" fillId="0" borderId="12" xfId="59" applyFont="1" applyFill="1" applyBorder="1" applyAlignment="1">
      <alignment horizontal="center" vertical="center" wrapText="1"/>
      <protection/>
    </xf>
    <xf numFmtId="1" fontId="18" fillId="0" borderId="12" xfId="59" applyNumberFormat="1" applyFont="1" applyBorder="1" applyAlignment="1">
      <alignment horizontal="center" vertical="center"/>
      <protection/>
    </xf>
    <xf numFmtId="0" fontId="18" fillId="0" borderId="12" xfId="59" applyFont="1" applyBorder="1" applyAlignment="1">
      <alignment horizontal="center" vertical="center" wrapText="1"/>
      <protection/>
    </xf>
    <xf numFmtId="0" fontId="20" fillId="0" borderId="0" xfId="59" applyFont="1" applyAlignment="1">
      <alignment horizontal="center"/>
      <protection/>
    </xf>
    <xf numFmtId="0" fontId="19" fillId="33" borderId="17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58" fillId="33" borderId="28" xfId="0" applyFont="1" applyFill="1" applyBorder="1" applyAlignment="1">
      <alignment horizontal="center" vertical="center" wrapText="1"/>
    </xf>
    <xf numFmtId="0" fontId="258" fillId="33" borderId="41" xfId="0" applyFont="1" applyFill="1" applyBorder="1" applyAlignment="1">
      <alignment horizontal="center" vertical="center" wrapText="1"/>
    </xf>
    <xf numFmtId="0" fontId="258" fillId="33" borderId="23" xfId="0" applyFont="1" applyFill="1" applyBorder="1" applyAlignment="1">
      <alignment horizontal="center" vertical="center" wrapText="1"/>
    </xf>
    <xf numFmtId="0" fontId="216" fillId="0" borderId="15" xfId="0" applyFont="1" applyBorder="1" applyAlignment="1">
      <alignment horizontal="center" vertical="center" wrapText="1"/>
    </xf>
    <xf numFmtId="0" fontId="216" fillId="0" borderId="0" xfId="0" applyFont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41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35" fillId="0" borderId="28" xfId="0" applyFont="1" applyBorder="1" applyAlignment="1">
      <alignment horizontal="center" vertical="center" wrapText="1"/>
    </xf>
    <xf numFmtId="0" fontId="235" fillId="0" borderId="41" xfId="0" applyFont="1" applyBorder="1" applyAlignment="1">
      <alignment horizontal="center" vertical="center" wrapText="1"/>
    </xf>
    <xf numFmtId="0" fontId="235" fillId="0" borderId="23" xfId="0" applyFont="1" applyBorder="1" applyAlignment="1">
      <alignment horizontal="center" vertical="center" wrapText="1"/>
    </xf>
    <xf numFmtId="0" fontId="218" fillId="0" borderId="28" xfId="0" applyFont="1" applyBorder="1" applyAlignment="1">
      <alignment horizontal="center" vertical="center" wrapText="1"/>
    </xf>
    <xf numFmtId="0" fontId="218" fillId="0" borderId="41" xfId="0" applyFont="1" applyBorder="1" applyAlignment="1">
      <alignment horizontal="center" vertical="center" wrapText="1"/>
    </xf>
    <xf numFmtId="0" fontId="218" fillId="0" borderId="2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35" fillId="0" borderId="28" xfId="0" applyFont="1" applyBorder="1" applyAlignment="1">
      <alignment vertical="center" wrapText="1"/>
    </xf>
    <xf numFmtId="0" fontId="235" fillId="0" borderId="41" xfId="0" applyFont="1" applyBorder="1" applyAlignment="1">
      <alignment vertical="center" wrapText="1"/>
    </xf>
    <xf numFmtId="0" fontId="235" fillId="0" borderId="23" xfId="0" applyFont="1" applyBorder="1" applyAlignment="1">
      <alignment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/>
    </xf>
    <xf numFmtId="0" fontId="235" fillId="0" borderId="28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262" fillId="0" borderId="28" xfId="0" applyNumberFormat="1" applyFont="1" applyBorder="1" applyAlignment="1">
      <alignment horizontal="center" vertical="center" wrapText="1"/>
    </xf>
    <xf numFmtId="0" fontId="262" fillId="0" borderId="41" xfId="0" applyFont="1" applyBorder="1" applyAlignment="1">
      <alignment horizontal="center" vertical="center" wrapText="1"/>
    </xf>
    <xf numFmtId="0" fontId="262" fillId="0" borderId="23" xfId="0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18" fillId="0" borderId="2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233" fillId="0" borderId="28" xfId="59" applyFont="1" applyBorder="1" applyAlignment="1">
      <alignment horizontal="center" vertical="center"/>
      <protection/>
    </xf>
    <xf numFmtId="0" fontId="233" fillId="0" borderId="23" xfId="59" applyFont="1" applyBorder="1" applyAlignment="1">
      <alignment horizontal="center" vertical="center"/>
      <protection/>
    </xf>
    <xf numFmtId="0" fontId="229" fillId="0" borderId="0" xfId="59" applyFont="1" applyBorder="1" applyAlignment="1">
      <alignment horizontal="center"/>
      <protection/>
    </xf>
    <xf numFmtId="0" fontId="240" fillId="0" borderId="0" xfId="59" applyFont="1" applyBorder="1" applyAlignment="1">
      <alignment horizontal="center"/>
      <protection/>
    </xf>
    <xf numFmtId="0" fontId="230" fillId="0" borderId="12" xfId="59" applyFont="1" applyBorder="1" applyAlignment="1">
      <alignment horizontal="center" vertical="center" wrapText="1"/>
      <protection/>
    </xf>
    <xf numFmtId="0" fontId="266" fillId="0" borderId="17" xfId="59" applyFont="1" applyBorder="1" applyAlignment="1">
      <alignment horizontal="center" vertical="center" wrapText="1"/>
      <protection/>
    </xf>
    <xf numFmtId="0" fontId="266" fillId="0" borderId="30" xfId="59" applyFont="1" applyBorder="1" applyAlignment="1">
      <alignment horizontal="center" vertical="center" wrapText="1"/>
      <protection/>
    </xf>
    <xf numFmtId="0" fontId="233" fillId="0" borderId="12" xfId="59" applyFont="1" applyBorder="1" applyAlignment="1">
      <alignment horizontal="center" vertical="center" wrapText="1"/>
      <protection/>
    </xf>
    <xf numFmtId="0" fontId="224" fillId="0" borderId="0" xfId="59" applyFont="1" applyAlignment="1">
      <alignment horizontal="center"/>
      <protection/>
    </xf>
    <xf numFmtId="0" fontId="230" fillId="0" borderId="0" xfId="59" applyFont="1" applyAlignment="1">
      <alignment horizontal="center"/>
      <protection/>
    </xf>
    <xf numFmtId="0" fontId="243" fillId="0" borderId="26" xfId="59" applyFont="1" applyBorder="1" applyAlignment="1">
      <alignment horizontal="left"/>
      <protection/>
    </xf>
    <xf numFmtId="0" fontId="266" fillId="0" borderId="12" xfId="59" applyFont="1" applyBorder="1" applyAlignment="1">
      <alignment horizontal="center" vertical="center" wrapText="1"/>
      <protection/>
    </xf>
    <xf numFmtId="0" fontId="244" fillId="0" borderId="0" xfId="59" applyFont="1" applyAlignment="1">
      <alignment horizontal="center"/>
      <protection/>
    </xf>
    <xf numFmtId="0" fontId="243" fillId="0" borderId="0" xfId="59" applyFont="1" applyAlignment="1">
      <alignment horizontal="center"/>
      <protection/>
    </xf>
    <xf numFmtId="0" fontId="293" fillId="0" borderId="0" xfId="59" applyFont="1" applyAlignment="1">
      <alignment horizontal="center"/>
      <protection/>
    </xf>
    <xf numFmtId="0" fontId="230" fillId="0" borderId="12" xfId="59" applyFont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left" vertical="center" wrapText="1"/>
    </xf>
    <xf numFmtId="0" fontId="15" fillId="39" borderId="0" xfId="0" applyFont="1" applyFill="1" applyBorder="1" applyAlignment="1">
      <alignment horizontal="left" wrapText="1"/>
    </xf>
    <xf numFmtId="0" fontId="46" fillId="0" borderId="12" xfId="59" applyFont="1" applyBorder="1" applyAlignment="1">
      <alignment horizontal="center" vertical="center" wrapText="1"/>
      <protection/>
    </xf>
    <xf numFmtId="0" fontId="65" fillId="0" borderId="12" xfId="59" applyFont="1" applyBorder="1" applyAlignment="1">
      <alignment horizontal="center" vertical="center" wrapText="1"/>
      <protection/>
    </xf>
    <xf numFmtId="0" fontId="118" fillId="0" borderId="0" xfId="59" applyFont="1" applyAlignment="1">
      <alignment horizontal="center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70" fillId="0" borderId="0" xfId="59" applyFont="1" applyAlignment="1">
      <alignment horizontal="left" wrapText="1"/>
      <protection/>
    </xf>
    <xf numFmtId="0" fontId="35" fillId="0" borderId="12" xfId="59" applyFont="1" applyBorder="1" applyAlignment="1">
      <alignment horizontal="center" vertical="center"/>
      <protection/>
    </xf>
    <xf numFmtId="49" fontId="98" fillId="0" borderId="0" xfId="0" applyNumberFormat="1" applyFont="1" applyAlignment="1">
      <alignment horizontal="left" vertical="center"/>
    </xf>
    <xf numFmtId="49" fontId="98" fillId="0" borderId="0" xfId="0" applyNumberFormat="1" applyFont="1" applyAlignment="1">
      <alignment horizontal="left" vertical="center" wrapText="1"/>
    </xf>
    <xf numFmtId="0" fontId="77" fillId="0" borderId="12" xfId="59" applyFont="1" applyBorder="1" applyAlignment="1">
      <alignment horizontal="center" vertical="center" wrapText="1"/>
      <protection/>
    </xf>
    <xf numFmtId="49" fontId="30" fillId="0" borderId="0" xfId="0" applyNumberFormat="1" applyFont="1" applyAlignment="1">
      <alignment horizontal="left" vertical="center"/>
    </xf>
    <xf numFmtId="0" fontId="18" fillId="0" borderId="26" xfId="59" applyFont="1" applyBorder="1" applyAlignment="1">
      <alignment horizontal="center" vertical="center" wrapText="1"/>
      <protection/>
    </xf>
    <xf numFmtId="49" fontId="30" fillId="0" borderId="0" xfId="0" applyNumberFormat="1" applyFont="1" applyAlignment="1">
      <alignment horizontal="left" vertical="center" wrapText="1"/>
    </xf>
    <xf numFmtId="0" fontId="73" fillId="0" borderId="12" xfId="59" applyFont="1" applyBorder="1" applyAlignment="1">
      <alignment horizontal="center" vertical="center" wrapText="1"/>
      <protection/>
    </xf>
    <xf numFmtId="0" fontId="35" fillId="0" borderId="12" xfId="59" applyFont="1" applyBorder="1" applyAlignment="1">
      <alignment horizontal="center" vertical="center" wrapText="1"/>
      <protection/>
    </xf>
    <xf numFmtId="0" fontId="106" fillId="0" borderId="0" xfId="59" applyFont="1" applyBorder="1" applyAlignment="1">
      <alignment horizontal="center"/>
      <protection/>
    </xf>
    <xf numFmtId="0" fontId="114" fillId="0" borderId="12" xfId="59" applyFont="1" applyBorder="1" applyAlignment="1">
      <alignment horizontal="center" vertical="center" wrapText="1"/>
      <protection/>
    </xf>
    <xf numFmtId="0" fontId="46" fillId="0" borderId="12" xfId="59" applyFont="1" applyBorder="1" applyAlignment="1">
      <alignment horizontal="center" vertical="center" wrapText="1" shrinkToFit="1"/>
      <protection/>
    </xf>
    <xf numFmtId="0" fontId="114" fillId="0" borderId="12" xfId="59" applyFont="1" applyBorder="1" applyAlignment="1">
      <alignment horizontal="center" vertical="center" wrapText="1"/>
      <protection/>
    </xf>
    <xf numFmtId="0" fontId="46" fillId="0" borderId="17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229" fillId="0" borderId="14" xfId="0" applyFont="1" applyBorder="1" applyAlignment="1">
      <alignment horizontal="center"/>
    </xf>
    <xf numFmtId="167" fontId="55" fillId="0" borderId="14" xfId="42" applyNumberFormat="1" applyFont="1" applyBorder="1" applyAlignment="1">
      <alignment horizontal="center"/>
    </xf>
    <xf numFmtId="0" fontId="46" fillId="0" borderId="28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167" fontId="97" fillId="0" borderId="14" xfId="0" applyNumberFormat="1" applyFont="1" applyBorder="1" applyAlignment="1">
      <alignment horizontal="center"/>
    </xf>
    <xf numFmtId="0" fontId="46" fillId="0" borderId="41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/>
    </xf>
    <xf numFmtId="167" fontId="55" fillId="0" borderId="14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4" fontId="44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218" fillId="0" borderId="0" xfId="0" applyFont="1" applyAlignment="1">
      <alignment horizontal="left"/>
    </xf>
    <xf numFmtId="0" fontId="218" fillId="0" borderId="17" xfId="0" applyFont="1" applyBorder="1" applyAlignment="1">
      <alignment horizontal="center" vertical="center" wrapText="1"/>
    </xf>
    <xf numFmtId="0" fontId="218" fillId="0" borderId="30" xfId="0" applyFont="1" applyBorder="1" applyAlignment="1">
      <alignment horizontal="center" vertical="center" wrapText="1"/>
    </xf>
    <xf numFmtId="0" fontId="224" fillId="0" borderId="28" xfId="0" applyFont="1" applyBorder="1" applyAlignment="1">
      <alignment horizontal="center" vertical="center"/>
    </xf>
    <xf numFmtId="0" fontId="224" fillId="0" borderId="23" xfId="0" applyFont="1" applyBorder="1" applyAlignment="1">
      <alignment horizontal="center" vertical="center"/>
    </xf>
    <xf numFmtId="0" fontId="224" fillId="0" borderId="0" xfId="0" applyFont="1" applyBorder="1" applyAlignment="1">
      <alignment horizontal="center" vertical="center" wrapText="1"/>
    </xf>
    <xf numFmtId="0" fontId="229" fillId="0" borderId="17" xfId="0" applyFont="1" applyBorder="1" applyAlignment="1">
      <alignment horizontal="center" vertical="center" wrapText="1"/>
    </xf>
    <xf numFmtId="0" fontId="229" fillId="0" borderId="21" xfId="0" applyFont="1" applyBorder="1" applyAlignment="1">
      <alignment horizontal="center" vertical="center" wrapText="1"/>
    </xf>
    <xf numFmtId="0" fontId="229" fillId="0" borderId="30" xfId="0" applyFont="1" applyBorder="1" applyAlignment="1">
      <alignment horizontal="center" vertical="center" wrapText="1"/>
    </xf>
    <xf numFmtId="0" fontId="232" fillId="0" borderId="17" xfId="0" applyFont="1" applyBorder="1" applyAlignment="1">
      <alignment horizontal="center" vertical="center" wrapText="1"/>
    </xf>
    <xf numFmtId="0" fontId="232" fillId="0" borderId="21" xfId="0" applyFont="1" applyBorder="1" applyAlignment="1">
      <alignment horizontal="center" vertical="center" wrapText="1"/>
    </xf>
    <xf numFmtId="0" fontId="232" fillId="0" borderId="30" xfId="0" applyFont="1" applyBorder="1" applyAlignment="1">
      <alignment horizontal="center" vertical="center" wrapText="1"/>
    </xf>
    <xf numFmtId="0" fontId="218" fillId="0" borderId="49" xfId="0" applyFont="1" applyBorder="1" applyAlignment="1">
      <alignment horizontal="center" vertical="center" wrapText="1"/>
    </xf>
    <xf numFmtId="0" fontId="218" fillId="0" borderId="26" xfId="0" applyFont="1" applyBorder="1" applyAlignment="1">
      <alignment horizontal="center" vertical="center" wrapText="1"/>
    </xf>
    <xf numFmtId="0" fontId="218" fillId="0" borderId="50" xfId="0" applyFont="1" applyBorder="1" applyAlignment="1">
      <alignment horizontal="center" vertical="center" wrapText="1"/>
    </xf>
    <xf numFmtId="0" fontId="261" fillId="0" borderId="17" xfId="0" applyFont="1" applyBorder="1" applyAlignment="1">
      <alignment horizontal="center" vertical="center" wrapText="1"/>
    </xf>
    <xf numFmtId="0" fontId="261" fillId="0" borderId="30" xfId="0" applyFont="1" applyBorder="1" applyAlignment="1">
      <alignment horizontal="center" vertical="center" wrapText="1"/>
    </xf>
    <xf numFmtId="0" fontId="279" fillId="0" borderId="17" xfId="0" applyFont="1" applyFill="1" applyBorder="1" applyAlignment="1">
      <alignment horizontal="center" vertical="center" wrapText="1"/>
    </xf>
    <xf numFmtId="0" fontId="279" fillId="0" borderId="21" xfId="0" applyFont="1" applyFill="1" applyBorder="1" applyAlignment="1">
      <alignment horizontal="center" vertical="center" wrapText="1"/>
    </xf>
    <xf numFmtId="0" fontId="279" fillId="0" borderId="30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224" fillId="0" borderId="28" xfId="0" applyFont="1" applyBorder="1" applyAlignment="1">
      <alignment horizontal="center" vertical="center" wrapText="1"/>
    </xf>
    <xf numFmtId="0" fontId="224" fillId="0" borderId="23" xfId="0" applyFont="1" applyBorder="1" applyAlignment="1">
      <alignment horizontal="center" vertical="center" wrapText="1"/>
    </xf>
    <xf numFmtId="0" fontId="294" fillId="0" borderId="0" xfId="0" applyFont="1" applyAlignment="1">
      <alignment horizontal="center" vertical="center"/>
    </xf>
    <xf numFmtId="0" fontId="295" fillId="0" borderId="0" xfId="0" applyFont="1" applyAlignment="1">
      <alignment horizontal="center" vertical="center"/>
    </xf>
    <xf numFmtId="0" fontId="235" fillId="0" borderId="17" xfId="0" applyFont="1" applyBorder="1" applyAlignment="1">
      <alignment horizontal="center" vertical="center" wrapText="1"/>
    </xf>
    <xf numFmtId="0" fontId="235" fillId="0" borderId="30" xfId="0" applyFont="1" applyBorder="1" applyAlignment="1">
      <alignment horizontal="center" vertical="center" wrapText="1"/>
    </xf>
    <xf numFmtId="0" fontId="215" fillId="0" borderId="17" xfId="0" applyFont="1" applyBorder="1" applyAlignment="1">
      <alignment horizontal="center" vertical="center" wrapText="1"/>
    </xf>
    <xf numFmtId="0" fontId="215" fillId="0" borderId="30" xfId="0" applyFont="1" applyBorder="1" applyAlignment="1">
      <alignment horizontal="center" vertical="center" wrapText="1"/>
    </xf>
    <xf numFmtId="0" fontId="215" fillId="0" borderId="28" xfId="0" applyFont="1" applyBorder="1" applyAlignment="1">
      <alignment horizontal="center" vertical="center"/>
    </xf>
    <xf numFmtId="0" fontId="215" fillId="0" borderId="41" xfId="0" applyFont="1" applyBorder="1" applyAlignment="1">
      <alignment horizontal="center" vertical="center"/>
    </xf>
    <xf numFmtId="0" fontId="215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5" fillId="0" borderId="28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224" fillId="0" borderId="0" xfId="0" applyFont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6" fillId="35" borderId="22" xfId="0" applyFont="1" applyFill="1" applyBorder="1" applyAlignment="1">
      <alignment horizontal="center"/>
    </xf>
    <xf numFmtId="0" fontId="276" fillId="35" borderId="45" xfId="0" applyFont="1" applyFill="1" applyBorder="1" applyAlignment="1">
      <alignment horizontal="center"/>
    </xf>
    <xf numFmtId="0" fontId="276" fillId="35" borderId="25" xfId="0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28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3" xfId="58"/>
    <cellStyle name="Normal_Sheet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1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5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8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9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0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3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5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6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0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1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2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3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4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5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6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7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8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29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30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31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2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3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4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5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6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7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8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39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0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1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2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3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44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5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6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7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48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49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50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51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52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53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54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55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56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57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58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59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60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1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2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3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4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5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6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67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8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9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0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1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2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3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4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5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6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7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8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79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80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81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82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83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84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85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86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87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88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89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0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1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2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3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4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95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6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7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8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9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00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01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02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28575</xdr:rowOff>
    </xdr:to>
    <xdr:sp>
      <xdr:nvSpPr>
        <xdr:cNvPr id="103" name="Line 1"/>
        <xdr:cNvSpPr>
          <a:spLocks/>
        </xdr:cNvSpPr>
      </xdr:nvSpPr>
      <xdr:spPr>
        <a:xfrm>
          <a:off x="7315200" y="1943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04" name="Line 2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05" name="Line 3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06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28575</xdr:rowOff>
    </xdr:to>
    <xdr:sp>
      <xdr:nvSpPr>
        <xdr:cNvPr id="107" name="Line 1"/>
        <xdr:cNvSpPr>
          <a:spLocks/>
        </xdr:cNvSpPr>
      </xdr:nvSpPr>
      <xdr:spPr>
        <a:xfrm>
          <a:off x="7315200" y="1943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28575</xdr:rowOff>
    </xdr:to>
    <xdr:sp>
      <xdr:nvSpPr>
        <xdr:cNvPr id="108" name="Line 1"/>
        <xdr:cNvSpPr>
          <a:spLocks/>
        </xdr:cNvSpPr>
      </xdr:nvSpPr>
      <xdr:spPr>
        <a:xfrm>
          <a:off x="7315200" y="1943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109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0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1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2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113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4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5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6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117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8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9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0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1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2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3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24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5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6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7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8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29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30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31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32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33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34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35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36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37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38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39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0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1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2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3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4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5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6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7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8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49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50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51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52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53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54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55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56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57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58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59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160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61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62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63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164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65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66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67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>
      <xdr:nvSpPr>
        <xdr:cNvPr id="168" name="Line 1"/>
        <xdr:cNvSpPr>
          <a:spLocks/>
        </xdr:cNvSpPr>
      </xdr:nvSpPr>
      <xdr:spPr>
        <a:xfrm>
          <a:off x="7315200" y="293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69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0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1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2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3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4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75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6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7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8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79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0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1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2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3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4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5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6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87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88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89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90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1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2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3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4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5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6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7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8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99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00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01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02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203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04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05" name="Line 3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06" name="Line 1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207" name="Line 2"/>
        <xdr:cNvSpPr>
          <a:spLocks/>
        </xdr:cNvSpPr>
      </xdr:nvSpPr>
      <xdr:spPr>
        <a:xfrm>
          <a:off x="7315200" y="2686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208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209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210" name="Line 1"/>
        <xdr:cNvSpPr>
          <a:spLocks/>
        </xdr:cNvSpPr>
      </xdr:nvSpPr>
      <xdr:spPr>
        <a:xfrm>
          <a:off x="7315200" y="1752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%20DU%20LIEU%20%20D\Nam%202021\BC%20THANG\UOC%20TH%2012%20THANG%202021%20(21.1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ong\Desktop\Downloads\Nam%202013\BC%20thang\BAO%20CAO%20THANG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ong\Desktop\Downloads\Users\Admin\AppData\Local\Temp\Rar$DI03.347\BC&#173;11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 2021"/>
      <sheetName val="T2 2021"/>
      <sheetName val="nhap uoc 2020"/>
      <sheetName val="uoc TH 12T 2021"/>
      <sheetName val="UTH 12 T2021 2"/>
      <sheetName val="Sheet1"/>
      <sheetName val="3T 2021 2"/>
    </sheetNames>
    <sheetDataSet>
      <sheetData sheetId="4">
        <row r="144">
          <cell r="G144">
            <v>1277427</v>
          </cell>
        </row>
        <row r="180">
          <cell r="G180">
            <v>98.91506849315068</v>
          </cell>
        </row>
        <row r="181">
          <cell r="G181">
            <v>100.89719377576806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 1T"/>
      <sheetName val="TH 2T"/>
      <sheetName val="UOC quy I"/>
      <sheetName val="TH QUY I "/>
      <sheetName val="DT QUY I "/>
      <sheetName val="TH 4t"/>
      <sheetName val="TH 5 T "/>
      <sheetName val="UOC TH 6T"/>
      <sheetName val="QUY II"/>
      <sheetName val="TH 7 T"/>
      <sheetName val="TH T8"/>
      <sheetName val="uoc 9T"/>
      <sheetName val="TH9T"/>
      <sheetName val="TH 10T"/>
      <sheetName val="uoc cả năm "/>
      <sheetName val="TH T11"/>
      <sheetName val="Sheet1"/>
      <sheetName val="12"/>
      <sheetName val="UOC TH 12T"/>
    </sheetNames>
    <sheetDataSet>
      <sheetData sheetId="1">
        <row r="159">
          <cell r="D159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MR"/>
      <sheetName val="DTL"/>
      <sheetName val="VXin"/>
      <sheetName val="SXH"/>
      <sheetName val="SXH1"/>
      <sheetName val="DTD"/>
      <sheetName val="DD"/>
      <sheetName val="DB+CDD"/>
      <sheetName val="NT"/>
      <sheetName val="MT"/>
      <sheetName val="YHLD"/>
      <sheetName val="NHD"/>
      <sheetName val="XN"/>
      <sheetName val="Dai"/>
      <sheetName val="BTN"/>
      <sheetName val="00000000"/>
    </sheetNames>
    <sheetDataSet>
      <sheetData sheetId="0">
        <row r="33">
          <cell r="E33">
            <v>544</v>
          </cell>
        </row>
        <row r="34">
          <cell r="E34">
            <v>1240</v>
          </cell>
        </row>
        <row r="35">
          <cell r="E35">
            <v>930</v>
          </cell>
        </row>
        <row r="36">
          <cell r="E36">
            <v>710</v>
          </cell>
        </row>
        <row r="37">
          <cell r="E37">
            <v>871</v>
          </cell>
        </row>
        <row r="38">
          <cell r="E38">
            <v>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28"/>
  <sheetViews>
    <sheetView zoomScale="90" zoomScaleNormal="90" zoomScalePageLayoutView="0" workbookViewId="0" topLeftCell="A1">
      <selection activeCell="A1" sqref="A1:IV16384"/>
    </sheetView>
  </sheetViews>
  <sheetFormatPr defaultColWidth="8.796875" defaultRowHeight="15"/>
  <cols>
    <col min="1" max="1" width="4.5" style="622" customWidth="1"/>
    <col min="2" max="2" width="47" style="538" customWidth="1"/>
    <col min="3" max="3" width="10.19921875" style="623" customWidth="1"/>
    <col min="4" max="4" width="7.3984375" style="622" hidden="1" customWidth="1"/>
    <col min="5" max="5" width="7.09765625" style="538" hidden="1" customWidth="1"/>
    <col min="6" max="7" width="7.19921875" style="538" hidden="1" customWidth="1"/>
    <col min="8" max="8" width="6.69921875" style="538" hidden="1" customWidth="1"/>
    <col min="9" max="9" width="7.09765625" style="538" hidden="1" customWidth="1"/>
    <col min="10" max="10" width="2.69921875" style="538" hidden="1" customWidth="1"/>
    <col min="11" max="11" width="8.3984375" style="538" customWidth="1"/>
    <col min="12" max="12" width="9.09765625" style="538" customWidth="1"/>
    <col min="13" max="13" width="9.59765625" style="538" customWidth="1"/>
    <col min="14" max="14" width="10" style="538" customWidth="1"/>
    <col min="15" max="15" width="6.19921875" style="622" customWidth="1"/>
    <col min="16" max="16" width="6" style="538" customWidth="1"/>
    <col min="17" max="17" width="7.5" style="538" hidden="1" customWidth="1"/>
    <col min="18" max="18" width="7.19921875" style="538" hidden="1" customWidth="1"/>
    <col min="19" max="19" width="6.8984375" style="538" hidden="1" customWidth="1"/>
    <col min="20" max="20" width="12.09765625" style="538" hidden="1" customWidth="1"/>
    <col min="21" max="21" width="9" style="624" customWidth="1"/>
    <col min="22" max="22" width="10.5" style="538" customWidth="1"/>
    <col min="23" max="16384" width="9" style="538" customWidth="1"/>
  </cols>
  <sheetData>
    <row r="1" spans="1:22" ht="20.25" customHeight="1">
      <c r="A1" s="1674" t="s">
        <v>539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  <c r="N1" s="1674"/>
      <c r="O1" s="1674"/>
      <c r="P1" s="1674"/>
      <c r="Q1" s="536"/>
      <c r="R1" s="536"/>
      <c r="S1" s="536"/>
      <c r="T1" s="536"/>
      <c r="U1" s="536"/>
      <c r="V1" s="537"/>
    </row>
    <row r="2" spans="1:22" ht="20.25" customHeight="1">
      <c r="A2" s="1674" t="s">
        <v>663</v>
      </c>
      <c r="B2" s="1674"/>
      <c r="C2" s="1674"/>
      <c r="D2" s="1674"/>
      <c r="E2" s="1674"/>
      <c r="F2" s="1674"/>
      <c r="G2" s="1674"/>
      <c r="H2" s="1674"/>
      <c r="I2" s="1674"/>
      <c r="J2" s="1674"/>
      <c r="K2" s="1674"/>
      <c r="L2" s="1674"/>
      <c r="M2" s="1674"/>
      <c r="N2" s="1674"/>
      <c r="O2" s="1674"/>
      <c r="P2" s="1674"/>
      <c r="Q2" s="536"/>
      <c r="R2" s="536"/>
      <c r="S2" s="536"/>
      <c r="T2" s="536"/>
      <c r="U2" s="536"/>
      <c r="V2" s="537"/>
    </row>
    <row r="3" spans="1:22" ht="7.5" customHeight="1">
      <c r="A3" s="1674"/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674"/>
      <c r="M3" s="1674"/>
      <c r="N3" s="1674"/>
      <c r="O3" s="1674"/>
      <c r="P3" s="1674"/>
      <c r="Q3" s="536"/>
      <c r="R3" s="536"/>
      <c r="S3" s="536"/>
      <c r="T3" s="536"/>
      <c r="U3" s="536"/>
      <c r="V3" s="537"/>
    </row>
    <row r="4" spans="1:22" s="540" customFormat="1" ht="19.5" customHeight="1">
      <c r="A4" s="1675"/>
      <c r="B4" s="1675"/>
      <c r="C4" s="1675"/>
      <c r="D4" s="1675"/>
      <c r="E4" s="1675"/>
      <c r="F4" s="1675"/>
      <c r="G4" s="1675"/>
      <c r="H4" s="1675"/>
      <c r="I4" s="1675"/>
      <c r="J4" s="1675"/>
      <c r="K4" s="1675"/>
      <c r="L4" s="1675"/>
      <c r="M4" s="1675"/>
      <c r="N4" s="1675"/>
      <c r="O4" s="1675"/>
      <c r="P4" s="1675"/>
      <c r="Q4" s="539"/>
      <c r="R4" s="539"/>
      <c r="S4" s="539"/>
      <c r="T4" s="539"/>
      <c r="U4" s="536"/>
      <c r="V4" s="537"/>
    </row>
    <row r="5" spans="1:22" s="544" customFormat="1" ht="29.25" customHeight="1">
      <c r="A5" s="1676" t="s">
        <v>540</v>
      </c>
      <c r="B5" s="1676" t="s">
        <v>495</v>
      </c>
      <c r="C5" s="1676" t="s">
        <v>496</v>
      </c>
      <c r="D5" s="1676" t="s">
        <v>541</v>
      </c>
      <c r="E5" s="1676" t="s">
        <v>542</v>
      </c>
      <c r="F5" s="1681" t="s">
        <v>543</v>
      </c>
      <c r="G5" s="1682"/>
      <c r="H5" s="1682"/>
      <c r="I5" s="1682"/>
      <c r="J5" s="1683"/>
      <c r="K5" s="1676" t="s">
        <v>578</v>
      </c>
      <c r="L5" s="1676" t="s">
        <v>544</v>
      </c>
      <c r="M5" s="1686" t="s">
        <v>545</v>
      </c>
      <c r="N5" s="1686"/>
      <c r="O5" s="1686" t="s">
        <v>546</v>
      </c>
      <c r="P5" s="1686"/>
      <c r="Q5" s="541"/>
      <c r="R5" s="1676" t="s">
        <v>547</v>
      </c>
      <c r="S5" s="1676" t="s">
        <v>548</v>
      </c>
      <c r="T5" s="1684" t="s">
        <v>549</v>
      </c>
      <c r="U5" s="543"/>
      <c r="V5" s="543"/>
    </row>
    <row r="6" spans="1:22" s="544" customFormat="1" ht="38.25" customHeight="1">
      <c r="A6" s="1677"/>
      <c r="B6" s="1677"/>
      <c r="C6" s="1677"/>
      <c r="D6" s="1677"/>
      <c r="E6" s="1677"/>
      <c r="F6" s="542" t="s">
        <v>550</v>
      </c>
      <c r="G6" s="542" t="s">
        <v>551</v>
      </c>
      <c r="H6" s="542" t="s">
        <v>552</v>
      </c>
      <c r="I6" s="542" t="s">
        <v>553</v>
      </c>
      <c r="J6" s="542" t="s">
        <v>554</v>
      </c>
      <c r="K6" s="1677"/>
      <c r="L6" s="1677"/>
      <c r="M6" s="542" t="s">
        <v>665</v>
      </c>
      <c r="N6" s="542" t="s">
        <v>664</v>
      </c>
      <c r="O6" s="542" t="s">
        <v>555</v>
      </c>
      <c r="P6" s="542" t="s">
        <v>556</v>
      </c>
      <c r="Q6" s="545"/>
      <c r="R6" s="1677"/>
      <c r="S6" s="1677"/>
      <c r="T6" s="1685"/>
      <c r="U6" s="543"/>
      <c r="V6" s="543"/>
    </row>
    <row r="7" spans="1:22" s="552" customFormat="1" ht="17.25" customHeight="1">
      <c r="A7" s="546" t="s">
        <v>303</v>
      </c>
      <c r="B7" s="546" t="s">
        <v>317</v>
      </c>
      <c r="C7" s="546" t="s">
        <v>183</v>
      </c>
      <c r="D7" s="546"/>
      <c r="E7" s="546"/>
      <c r="F7" s="547"/>
      <c r="G7" s="547"/>
      <c r="H7" s="547"/>
      <c r="I7" s="547"/>
      <c r="J7" s="547"/>
      <c r="K7" s="548" t="s">
        <v>557</v>
      </c>
      <c r="L7" s="546">
        <v>2</v>
      </c>
      <c r="M7" s="549" t="s">
        <v>558</v>
      </c>
      <c r="N7" s="549" t="s">
        <v>559</v>
      </c>
      <c r="O7" s="549"/>
      <c r="P7" s="549"/>
      <c r="Q7" s="546"/>
      <c r="R7" s="546"/>
      <c r="S7" s="546"/>
      <c r="T7" s="550"/>
      <c r="U7" s="551"/>
      <c r="V7" s="551"/>
    </row>
    <row r="8" spans="1:22" s="630" customFormat="1" ht="20.25" customHeight="1">
      <c r="A8" s="553">
        <v>1</v>
      </c>
      <c r="B8" s="554" t="s">
        <v>560</v>
      </c>
      <c r="C8" s="555" t="s">
        <v>526</v>
      </c>
      <c r="D8" s="556"/>
      <c r="E8" s="557">
        <v>0.5</v>
      </c>
      <c r="F8" s="556">
        <v>0.1</v>
      </c>
      <c r="G8" s="556">
        <v>0.12</v>
      </c>
      <c r="H8" s="556">
        <v>0.2</v>
      </c>
      <c r="I8" s="556">
        <v>0.2</v>
      </c>
      <c r="J8" s="556">
        <v>0.2</v>
      </c>
      <c r="K8" s="558">
        <v>0.2</v>
      </c>
      <c r="L8" s="559">
        <v>0.2</v>
      </c>
      <c r="M8" s="559">
        <f>L8</f>
        <v>0.2</v>
      </c>
      <c r="N8" s="560">
        <f>M8</f>
        <v>0.2</v>
      </c>
      <c r="O8" s="561" t="s">
        <v>561</v>
      </c>
      <c r="P8" s="558"/>
      <c r="Q8" s="556"/>
      <c r="R8" s="627"/>
      <c r="S8" s="627"/>
      <c r="T8" s="628"/>
      <c r="U8" s="629"/>
      <c r="V8" s="629"/>
    </row>
    <row r="9" spans="1:22" s="575" customFormat="1" ht="25.5" customHeight="1">
      <c r="A9" s="562">
        <v>2</v>
      </c>
      <c r="B9" s="563" t="s">
        <v>562</v>
      </c>
      <c r="C9" s="564" t="s">
        <v>0</v>
      </c>
      <c r="D9" s="565">
        <v>97.1</v>
      </c>
      <c r="E9" s="566">
        <v>98</v>
      </c>
      <c r="F9" s="567">
        <v>98.1</v>
      </c>
      <c r="G9" s="567">
        <v>98.9</v>
      </c>
      <c r="H9" s="567">
        <v>98.8</v>
      </c>
      <c r="I9" s="567">
        <v>98</v>
      </c>
      <c r="J9" s="567" t="s">
        <v>563</v>
      </c>
      <c r="K9" s="568">
        <v>95.5</v>
      </c>
      <c r="L9" s="569" t="s">
        <v>528</v>
      </c>
      <c r="M9" s="694">
        <f>10693/16620*100</f>
        <v>64.338146811071</v>
      </c>
      <c r="N9" s="568" t="str">
        <f>L9</f>
        <v>&gt;95</v>
      </c>
      <c r="O9" s="571" t="s">
        <v>561</v>
      </c>
      <c r="P9" s="568"/>
      <c r="Q9" s="567"/>
      <c r="R9" s="572"/>
      <c r="S9" s="572"/>
      <c r="T9" s="573"/>
      <c r="U9" s="574"/>
      <c r="V9" s="574"/>
    </row>
    <row r="10" spans="1:22" s="575" customFormat="1" ht="21" customHeight="1">
      <c r="A10" s="562">
        <v>3</v>
      </c>
      <c r="B10" s="563" t="s">
        <v>564</v>
      </c>
      <c r="C10" s="564" t="s">
        <v>0</v>
      </c>
      <c r="D10" s="565">
        <v>29.2</v>
      </c>
      <c r="E10" s="566">
        <v>15</v>
      </c>
      <c r="F10" s="567">
        <v>27.1</v>
      </c>
      <c r="G10" s="567">
        <v>25.2</v>
      </c>
      <c r="H10" s="566">
        <v>24</v>
      </c>
      <c r="I10" s="565">
        <v>22.5</v>
      </c>
      <c r="J10" s="566">
        <v>21</v>
      </c>
      <c r="K10" s="570">
        <v>15</v>
      </c>
      <c r="L10" s="569" t="s">
        <v>565</v>
      </c>
      <c r="M10" s="1678" t="s">
        <v>592</v>
      </c>
      <c r="N10" s="1679"/>
      <c r="O10" s="576"/>
      <c r="P10" s="259"/>
      <c r="Q10" s="566"/>
      <c r="R10" s="572"/>
      <c r="S10" s="572"/>
      <c r="T10" s="573"/>
      <c r="U10" s="574"/>
      <c r="V10" s="574"/>
    </row>
    <row r="11" spans="1:22" s="585" customFormat="1" ht="21" customHeight="1">
      <c r="A11" s="577">
        <v>4</v>
      </c>
      <c r="B11" s="563" t="s">
        <v>529</v>
      </c>
      <c r="C11" s="578" t="s">
        <v>526</v>
      </c>
      <c r="D11" s="579">
        <v>13.61</v>
      </c>
      <c r="E11" s="259" t="s">
        <v>566</v>
      </c>
      <c r="F11" s="579">
        <v>12.9</v>
      </c>
      <c r="G11" s="579">
        <v>12.11</v>
      </c>
      <c r="H11" s="579">
        <v>8.12</v>
      </c>
      <c r="I11" s="579">
        <v>8.16</v>
      </c>
      <c r="J11" s="579" t="s">
        <v>530</v>
      </c>
      <c r="K11" s="580">
        <v>8.6</v>
      </c>
      <c r="L11" s="569" t="s">
        <v>567</v>
      </c>
      <c r="M11" s="695">
        <f>62/9431*1000</f>
        <v>6.57406425617644</v>
      </c>
      <c r="N11" s="259" t="s">
        <v>530</v>
      </c>
      <c r="O11" s="581"/>
      <c r="P11" s="579"/>
      <c r="Q11" s="579"/>
      <c r="R11" s="582"/>
      <c r="S11" s="582"/>
      <c r="T11" s="583"/>
      <c r="U11" s="584"/>
      <c r="V11" s="584"/>
    </row>
    <row r="12" spans="1:22" s="585" customFormat="1" ht="21" customHeight="1">
      <c r="A12" s="577">
        <v>5</v>
      </c>
      <c r="B12" s="563" t="s">
        <v>531</v>
      </c>
      <c r="C12" s="578" t="s">
        <v>526</v>
      </c>
      <c r="D12" s="579">
        <v>17.47</v>
      </c>
      <c r="E12" s="259" t="s">
        <v>532</v>
      </c>
      <c r="F12" s="579">
        <v>14.82</v>
      </c>
      <c r="G12" s="579">
        <v>15.13</v>
      </c>
      <c r="H12" s="579">
        <v>10.94</v>
      </c>
      <c r="I12" s="579">
        <v>12.23</v>
      </c>
      <c r="J12" s="579" t="s">
        <v>532</v>
      </c>
      <c r="K12" s="580">
        <v>10.5</v>
      </c>
      <c r="L12" s="569" t="s">
        <v>568</v>
      </c>
      <c r="M12" s="695">
        <f>78/9431*1000</f>
        <v>8.270596967447778</v>
      </c>
      <c r="N12" s="259" t="s">
        <v>532</v>
      </c>
      <c r="O12" s="581"/>
      <c r="P12" s="579"/>
      <c r="Q12" s="579"/>
      <c r="R12" s="582"/>
      <c r="S12" s="582"/>
      <c r="T12" s="583"/>
      <c r="U12" s="584"/>
      <c r="V12" s="584"/>
    </row>
    <row r="13" spans="1:22" s="597" customFormat="1" ht="21" customHeight="1">
      <c r="A13" s="586">
        <v>6</v>
      </c>
      <c r="B13" s="554" t="s">
        <v>524</v>
      </c>
      <c r="C13" s="587" t="s">
        <v>569</v>
      </c>
      <c r="D13" s="588">
        <v>16</v>
      </c>
      <c r="E13" s="589"/>
      <c r="F13" s="590">
        <v>15.86</v>
      </c>
      <c r="G13" s="588">
        <v>17</v>
      </c>
      <c r="H13" s="591">
        <v>17.52</v>
      </c>
      <c r="I13" s="591">
        <v>17.9</v>
      </c>
      <c r="J13" s="592">
        <v>18</v>
      </c>
      <c r="K13" s="631">
        <v>22.13</v>
      </c>
      <c r="L13" s="592">
        <v>25</v>
      </c>
      <c r="M13" s="592">
        <v>23.7</v>
      </c>
      <c r="N13" s="592">
        <f>M13</f>
        <v>23.7</v>
      </c>
      <c r="O13" s="593" t="s">
        <v>561</v>
      </c>
      <c r="P13" s="593"/>
      <c r="Q13" s="592"/>
      <c r="R13" s="594"/>
      <c r="S13" s="594"/>
      <c r="T13" s="595"/>
      <c r="U13" s="596"/>
      <c r="V13" s="596"/>
    </row>
    <row r="14" spans="1:22" s="585" customFormat="1" ht="21" customHeight="1">
      <c r="A14" s="577">
        <v>7</v>
      </c>
      <c r="B14" s="563" t="s">
        <v>570</v>
      </c>
      <c r="C14" s="578" t="s">
        <v>513</v>
      </c>
      <c r="D14" s="598">
        <v>4.3</v>
      </c>
      <c r="E14" s="259">
        <v>6.2</v>
      </c>
      <c r="F14" s="598">
        <v>5.4</v>
      </c>
      <c r="G14" s="598">
        <v>5.5</v>
      </c>
      <c r="H14" s="599">
        <v>5.8</v>
      </c>
      <c r="I14" s="599">
        <v>5.9</v>
      </c>
      <c r="J14" s="599">
        <v>6</v>
      </c>
      <c r="K14" s="599">
        <v>7.7</v>
      </c>
      <c r="L14" s="599">
        <v>8</v>
      </c>
      <c r="M14" s="599">
        <v>7.9</v>
      </c>
      <c r="N14" s="599">
        <v>7.9</v>
      </c>
      <c r="O14" s="600" t="s">
        <v>561</v>
      </c>
      <c r="P14" s="599"/>
      <c r="Q14" s="599"/>
      <c r="R14" s="582"/>
      <c r="S14" s="582"/>
      <c r="T14" s="583"/>
      <c r="U14" s="584"/>
      <c r="V14" s="584"/>
    </row>
    <row r="15" spans="1:22" s="585" customFormat="1" ht="26.25" customHeight="1">
      <c r="A15" s="577">
        <v>8</v>
      </c>
      <c r="B15" s="563" t="s">
        <v>537</v>
      </c>
      <c r="C15" s="578" t="s">
        <v>571</v>
      </c>
      <c r="D15" s="259"/>
      <c r="E15" s="259">
        <v>100</v>
      </c>
      <c r="F15" s="568"/>
      <c r="G15" s="568"/>
      <c r="H15" s="568"/>
      <c r="I15" s="568"/>
      <c r="J15" s="568">
        <v>74.5</v>
      </c>
      <c r="K15" s="632">
        <v>89</v>
      </c>
      <c r="L15" s="259">
        <v>100</v>
      </c>
      <c r="M15" s="1678" t="s">
        <v>592</v>
      </c>
      <c r="N15" s="1679"/>
      <c r="O15" s="601"/>
      <c r="P15" s="601"/>
      <c r="Q15" s="568"/>
      <c r="R15" s="582"/>
      <c r="S15" s="582"/>
      <c r="T15" s="583"/>
      <c r="U15" s="584"/>
      <c r="V15" s="584"/>
    </row>
    <row r="16" spans="1:22" s="585" customFormat="1" ht="21.75" customHeight="1">
      <c r="A16" s="577"/>
      <c r="B16" s="563" t="s">
        <v>572</v>
      </c>
      <c r="C16" s="578" t="s">
        <v>0</v>
      </c>
      <c r="D16" s="259"/>
      <c r="E16" s="259"/>
      <c r="F16" s="568"/>
      <c r="G16" s="568"/>
      <c r="H16" s="568"/>
      <c r="I16" s="568"/>
      <c r="J16" s="568"/>
      <c r="K16" s="570">
        <v>63</v>
      </c>
      <c r="L16" s="259" t="s">
        <v>573</v>
      </c>
      <c r="M16" s="1678" t="s">
        <v>592</v>
      </c>
      <c r="N16" s="1679"/>
      <c r="O16" s="576"/>
      <c r="P16" s="259"/>
      <c r="Q16" s="568"/>
      <c r="R16" s="582"/>
      <c r="S16" s="582"/>
      <c r="T16" s="583"/>
      <c r="U16" s="584"/>
      <c r="V16" s="584"/>
    </row>
    <row r="17" spans="1:22" s="585" customFormat="1" ht="21.75" customHeight="1">
      <c r="A17" s="602">
        <v>9</v>
      </c>
      <c r="B17" s="563" t="s">
        <v>574</v>
      </c>
      <c r="C17" s="602" t="s">
        <v>0</v>
      </c>
      <c r="D17" s="563"/>
      <c r="E17" s="563"/>
      <c r="F17" s="563"/>
      <c r="G17" s="563"/>
      <c r="H17" s="563"/>
      <c r="I17" s="563"/>
      <c r="J17" s="563"/>
      <c r="K17" s="599">
        <v>91.5</v>
      </c>
      <c r="L17" s="602">
        <v>100</v>
      </c>
      <c r="M17" s="592">
        <v>91.5</v>
      </c>
      <c r="N17" s="592">
        <v>91.5</v>
      </c>
      <c r="O17" s="602" t="s">
        <v>561</v>
      </c>
      <c r="P17" s="602"/>
      <c r="Q17" s="603"/>
      <c r="R17" s="604"/>
      <c r="S17" s="604"/>
      <c r="T17" s="605"/>
      <c r="U17" s="584"/>
      <c r="V17" s="584"/>
    </row>
    <row r="18" spans="1:22" s="575" customFormat="1" ht="21.75" customHeight="1">
      <c r="A18" s="606"/>
      <c r="B18" s="606" t="s">
        <v>575</v>
      </c>
      <c r="C18" s="607" t="s">
        <v>352</v>
      </c>
      <c r="D18" s="606"/>
      <c r="E18" s="606"/>
      <c r="F18" s="606"/>
      <c r="G18" s="606"/>
      <c r="H18" s="606"/>
      <c r="I18" s="606"/>
      <c r="J18" s="606"/>
      <c r="K18" s="633">
        <v>129</v>
      </c>
      <c r="L18" s="633"/>
      <c r="M18" s="633">
        <v>129</v>
      </c>
      <c r="N18" s="633">
        <v>129</v>
      </c>
      <c r="O18" s="634"/>
      <c r="P18" s="634"/>
      <c r="Q18" s="608"/>
      <c r="R18" s="609"/>
      <c r="S18" s="609"/>
      <c r="T18" s="610"/>
      <c r="U18" s="610"/>
      <c r="V18" s="574"/>
    </row>
    <row r="19" spans="1:22" s="585" customFormat="1" ht="33" customHeight="1">
      <c r="A19" s="611"/>
      <c r="B19" s="1680" t="s">
        <v>576</v>
      </c>
      <c r="C19" s="1680"/>
      <c r="D19" s="1680"/>
      <c r="E19" s="1680"/>
      <c r="F19" s="1680"/>
      <c r="G19" s="1680"/>
      <c r="H19" s="1680"/>
      <c r="I19" s="1680"/>
      <c r="J19" s="1680"/>
      <c r="K19" s="1680"/>
      <c r="L19" s="1680"/>
      <c r="M19" s="1680"/>
      <c r="N19" s="1680"/>
      <c r="O19" s="1680"/>
      <c r="P19" s="1680"/>
      <c r="Q19" s="612"/>
      <c r="R19" s="613"/>
      <c r="S19" s="613"/>
      <c r="T19" s="614"/>
      <c r="U19" s="614"/>
      <c r="V19" s="584"/>
    </row>
    <row r="20" spans="1:22" ht="15.75">
      <c r="A20" s="615"/>
      <c r="B20" s="1673" t="s">
        <v>577</v>
      </c>
      <c r="C20" s="1673"/>
      <c r="D20" s="1673"/>
      <c r="E20" s="1673"/>
      <c r="F20" s="1673"/>
      <c r="G20" s="1673"/>
      <c r="H20" s="1673"/>
      <c r="I20" s="1673"/>
      <c r="J20" s="1673"/>
      <c r="K20" s="1673"/>
      <c r="L20" s="1673"/>
      <c r="M20" s="1673"/>
      <c r="N20" s="1673"/>
      <c r="O20" s="1673"/>
      <c r="P20" s="1673"/>
      <c r="Q20" s="616"/>
      <c r="R20" s="616"/>
      <c r="S20" s="616"/>
      <c r="T20" s="537"/>
      <c r="U20" s="536"/>
      <c r="V20" s="537"/>
    </row>
    <row r="21" spans="1:22" ht="15.75">
      <c r="A21" s="615"/>
      <c r="B21" s="616"/>
      <c r="C21" s="617"/>
      <c r="D21" s="615"/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5"/>
      <c r="P21" s="616"/>
      <c r="Q21" s="616"/>
      <c r="R21" s="616"/>
      <c r="S21" s="616"/>
      <c r="T21" s="537"/>
      <c r="U21" s="536"/>
      <c r="V21" s="537"/>
    </row>
    <row r="22" spans="1:22" ht="15.75">
      <c r="A22" s="618"/>
      <c r="B22" s="537"/>
      <c r="C22" s="619"/>
      <c r="D22" s="618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618"/>
      <c r="P22" s="537"/>
      <c r="Q22" s="537"/>
      <c r="R22" s="537"/>
      <c r="S22" s="537"/>
      <c r="T22" s="537"/>
      <c r="U22" s="536"/>
      <c r="V22" s="537"/>
    </row>
    <row r="23" spans="1:22" ht="15.75">
      <c r="A23" s="618"/>
      <c r="B23" s="537"/>
      <c r="C23" s="619"/>
      <c r="D23" s="618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618"/>
      <c r="P23" s="537"/>
      <c r="Q23" s="537"/>
      <c r="R23" s="537"/>
      <c r="S23" s="537"/>
      <c r="T23" s="537"/>
      <c r="U23" s="536"/>
      <c r="V23" s="537"/>
    </row>
    <row r="24" spans="1:22" ht="15.75">
      <c r="A24" s="618"/>
      <c r="B24" s="620"/>
      <c r="C24" s="619"/>
      <c r="D24" s="618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618"/>
      <c r="P24" s="537"/>
      <c r="Q24" s="537"/>
      <c r="R24" s="537"/>
      <c r="S24" s="537"/>
      <c r="T24" s="537"/>
      <c r="U24" s="536"/>
      <c r="V24" s="537"/>
    </row>
    <row r="25" spans="1:22" ht="15.75">
      <c r="A25" s="618"/>
      <c r="B25" s="620"/>
      <c r="C25" s="619"/>
      <c r="D25" s="618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618"/>
      <c r="P25" s="537"/>
      <c r="Q25" s="537"/>
      <c r="R25" s="537"/>
      <c r="S25" s="537"/>
      <c r="T25" s="537"/>
      <c r="U25" s="536"/>
      <c r="V25" s="537"/>
    </row>
    <row r="26" spans="1:22" ht="15.75">
      <c r="A26" s="618"/>
      <c r="B26" s="620"/>
      <c r="C26" s="619"/>
      <c r="D26" s="618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618"/>
      <c r="P26" s="537"/>
      <c r="Q26" s="537"/>
      <c r="R26" s="537"/>
      <c r="S26" s="537"/>
      <c r="T26" s="537"/>
      <c r="U26" s="536"/>
      <c r="V26" s="537"/>
    </row>
    <row r="27" spans="1:22" ht="15.75">
      <c r="A27" s="618"/>
      <c r="B27" s="620"/>
      <c r="C27" s="619"/>
      <c r="D27" s="618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618"/>
      <c r="P27" s="537"/>
      <c r="Q27" s="537"/>
      <c r="R27" s="537"/>
      <c r="S27" s="537"/>
      <c r="T27" s="537"/>
      <c r="U27" s="536"/>
      <c r="V27" s="537"/>
    </row>
    <row r="28" spans="1:22" ht="15.75">
      <c r="A28" s="618"/>
      <c r="B28" s="621"/>
      <c r="C28" s="619"/>
      <c r="D28" s="618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618"/>
      <c r="P28" s="537"/>
      <c r="Q28" s="537"/>
      <c r="R28" s="537"/>
      <c r="S28" s="537"/>
      <c r="T28" s="537"/>
      <c r="U28" s="536"/>
      <c r="V28" s="537"/>
    </row>
  </sheetData>
  <sheetProtection/>
  <mergeCells count="22">
    <mergeCell ref="R5:R6"/>
    <mergeCell ref="S5:S6"/>
    <mergeCell ref="C5:C6"/>
    <mergeCell ref="D5:D6"/>
    <mergeCell ref="E5:E6"/>
    <mergeCell ref="F5:J5"/>
    <mergeCell ref="T5:T6"/>
    <mergeCell ref="M10:N10"/>
    <mergeCell ref="K5:K6"/>
    <mergeCell ref="L5:L6"/>
    <mergeCell ref="M5:N5"/>
    <mergeCell ref="O5:P5"/>
    <mergeCell ref="B20:P20"/>
    <mergeCell ref="A1:P1"/>
    <mergeCell ref="A2:P2"/>
    <mergeCell ref="A3:P3"/>
    <mergeCell ref="A4:P4"/>
    <mergeCell ref="A5:A6"/>
    <mergeCell ref="M15:N15"/>
    <mergeCell ref="M16:N16"/>
    <mergeCell ref="B19:P19"/>
    <mergeCell ref="B5:B6"/>
  </mergeCells>
  <printOptions/>
  <pageMargins left="0.91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6"/>
  <sheetViews>
    <sheetView zoomScale="90" zoomScaleNormal="90" zoomScalePageLayoutView="0" workbookViewId="0" topLeftCell="A1">
      <selection activeCell="M9" sqref="M9"/>
    </sheetView>
  </sheetViews>
  <sheetFormatPr defaultColWidth="8.796875" defaultRowHeight="15"/>
  <cols>
    <col min="1" max="1" width="4.5" style="0" customWidth="1"/>
    <col min="2" max="2" width="19.59765625" style="0" customWidth="1"/>
    <col min="3" max="3" width="6.19921875" style="0" customWidth="1"/>
    <col min="4" max="4" width="7.09765625" style="0" customWidth="1"/>
    <col min="5" max="5" width="7.59765625" style="0" customWidth="1"/>
    <col min="6" max="6" width="5.19921875" style="0" customWidth="1"/>
    <col min="7" max="7" width="7.8984375" style="0" customWidth="1"/>
    <col min="8" max="8" width="6.59765625" style="0" customWidth="1"/>
    <col min="9" max="9" width="7.3984375" style="0" customWidth="1"/>
    <col min="10" max="10" width="7.8984375" style="0" customWidth="1"/>
    <col min="11" max="11" width="7" style="0" customWidth="1"/>
    <col min="12" max="12" width="6.8984375" style="0" customWidth="1"/>
    <col min="13" max="13" width="8.19921875" style="0" customWidth="1"/>
    <col min="14" max="14" width="7.5" style="0" customWidth="1"/>
    <col min="15" max="16" width="7.59765625" style="0" customWidth="1"/>
    <col min="17" max="17" width="6.59765625" style="0" customWidth="1"/>
  </cols>
  <sheetData>
    <row r="1" spans="1:17" s="10" customFormat="1" ht="31.5" customHeight="1">
      <c r="A1" s="1818" t="s">
        <v>774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  <c r="L1" s="1818"/>
      <c r="M1" s="1818"/>
      <c r="N1" s="1818"/>
      <c r="O1" s="1818"/>
      <c r="P1" s="1818"/>
      <c r="Q1" s="1818"/>
    </row>
    <row r="2" ht="18">
      <c r="A2" s="4"/>
    </row>
    <row r="3" ht="18">
      <c r="A3" s="5"/>
    </row>
    <row r="4" spans="1:17" ht="45.75" customHeight="1">
      <c r="A4" s="1825" t="s">
        <v>14</v>
      </c>
      <c r="B4" s="1822" t="s">
        <v>38</v>
      </c>
      <c r="C4" s="1819" t="s">
        <v>421</v>
      </c>
      <c r="D4" s="1820"/>
      <c r="E4" s="1820"/>
      <c r="F4" s="1819" t="s">
        <v>423</v>
      </c>
      <c r="G4" s="1820"/>
      <c r="H4" s="1821"/>
      <c r="I4" s="1819" t="s">
        <v>422</v>
      </c>
      <c r="J4" s="1820"/>
      <c r="K4" s="1821"/>
      <c r="L4" s="1819" t="s">
        <v>424</v>
      </c>
      <c r="M4" s="1820"/>
      <c r="N4" s="1821"/>
      <c r="O4" s="1822" t="s">
        <v>199</v>
      </c>
      <c r="P4" s="1822"/>
      <c r="Q4" s="1822"/>
    </row>
    <row r="5" spans="1:17" ht="46.5" customHeight="1">
      <c r="A5" s="1825"/>
      <c r="B5" s="1826"/>
      <c r="C5" s="800" t="s">
        <v>775</v>
      </c>
      <c r="D5" s="849" t="s">
        <v>773</v>
      </c>
      <c r="E5" s="20" t="s">
        <v>0</v>
      </c>
      <c r="F5" s="880" t="s">
        <v>775</v>
      </c>
      <c r="G5" s="879" t="s">
        <v>773</v>
      </c>
      <c r="H5" s="20" t="s">
        <v>0</v>
      </c>
      <c r="I5" s="880" t="s">
        <v>775</v>
      </c>
      <c r="J5" s="879" t="s">
        <v>773</v>
      </c>
      <c r="K5" s="459" t="s">
        <v>0</v>
      </c>
      <c r="L5" s="880" t="s">
        <v>775</v>
      </c>
      <c r="M5" s="879" t="s">
        <v>773</v>
      </c>
      <c r="N5" s="459" t="s">
        <v>0</v>
      </c>
      <c r="O5" s="880" t="s">
        <v>775</v>
      </c>
      <c r="P5" s="879" t="s">
        <v>773</v>
      </c>
      <c r="Q5" s="459" t="s">
        <v>0</v>
      </c>
    </row>
    <row r="6" spans="1:17" ht="33.75" customHeight="1">
      <c r="A6" s="148">
        <v>1</v>
      </c>
      <c r="B6" s="149" t="s">
        <v>420</v>
      </c>
      <c r="C6" s="151">
        <v>0</v>
      </c>
      <c r="D6" s="150">
        <v>0</v>
      </c>
      <c r="E6" s="152">
        <v>0</v>
      </c>
      <c r="F6" s="264">
        <v>0</v>
      </c>
      <c r="G6" s="264">
        <v>0</v>
      </c>
      <c r="H6" s="264">
        <v>0</v>
      </c>
      <c r="I6" s="151">
        <v>0</v>
      </c>
      <c r="J6" s="264">
        <v>0</v>
      </c>
      <c r="K6" s="151">
        <v>0</v>
      </c>
      <c r="L6" s="151">
        <v>0</v>
      </c>
      <c r="M6" s="264">
        <v>0</v>
      </c>
      <c r="N6" s="151">
        <v>0</v>
      </c>
      <c r="O6" s="151">
        <v>0</v>
      </c>
      <c r="P6" s="151">
        <v>0</v>
      </c>
      <c r="Q6" s="151">
        <v>0</v>
      </c>
    </row>
    <row r="7" spans="1:17" ht="33.75" customHeight="1">
      <c r="A7" s="153">
        <v>2</v>
      </c>
      <c r="B7" s="123" t="s">
        <v>98</v>
      </c>
      <c r="C7" s="154">
        <v>0</v>
      </c>
      <c r="D7" s="154">
        <v>0</v>
      </c>
      <c r="E7" s="157">
        <v>0</v>
      </c>
      <c r="F7" s="659">
        <v>1</v>
      </c>
      <c r="G7" s="659">
        <v>1</v>
      </c>
      <c r="H7" s="670">
        <f>G7/F7*100</f>
        <v>100</v>
      </c>
      <c r="I7" s="155">
        <v>4</v>
      </c>
      <c r="J7" s="659">
        <v>4</v>
      </c>
      <c r="K7" s="157">
        <v>100</v>
      </c>
      <c r="L7" s="155">
        <v>4</v>
      </c>
      <c r="M7" s="659">
        <v>4</v>
      </c>
      <c r="N7" s="157">
        <f>M7/L7*100</f>
        <v>100</v>
      </c>
      <c r="O7" s="155">
        <v>0</v>
      </c>
      <c r="P7" s="155">
        <v>0</v>
      </c>
      <c r="Q7" s="155">
        <v>0</v>
      </c>
    </row>
    <row r="8" spans="1:17" ht="33.75" customHeight="1">
      <c r="A8" s="153">
        <v>3</v>
      </c>
      <c r="B8" s="123" t="s">
        <v>101</v>
      </c>
      <c r="C8" s="154">
        <v>2</v>
      </c>
      <c r="D8" s="154">
        <v>0</v>
      </c>
      <c r="E8" s="154">
        <v>0</v>
      </c>
      <c r="F8" s="659">
        <v>0</v>
      </c>
      <c r="G8" s="659">
        <v>0</v>
      </c>
      <c r="H8" s="670"/>
      <c r="I8" s="155">
        <v>6</v>
      </c>
      <c r="J8" s="659">
        <v>6</v>
      </c>
      <c r="K8" s="157">
        <v>100</v>
      </c>
      <c r="L8" s="155">
        <v>6</v>
      </c>
      <c r="M8" s="659">
        <v>6</v>
      </c>
      <c r="N8" s="157">
        <f aca="true" t="shared" si="0" ref="N8:N13">M8/L8*100</f>
        <v>100</v>
      </c>
      <c r="O8" s="155">
        <v>0</v>
      </c>
      <c r="P8" s="155">
        <v>0</v>
      </c>
      <c r="Q8" s="155">
        <v>0</v>
      </c>
    </row>
    <row r="9" spans="1:17" ht="33.75" customHeight="1">
      <c r="A9" s="153">
        <v>4</v>
      </c>
      <c r="B9" s="123" t="s">
        <v>99</v>
      </c>
      <c r="C9" s="155">
        <v>1</v>
      </c>
      <c r="D9" s="155">
        <v>1</v>
      </c>
      <c r="E9" s="662">
        <f>D9/C9*100</f>
        <v>100</v>
      </c>
      <c r="F9" s="155">
        <v>1</v>
      </c>
      <c r="G9" s="155">
        <v>1</v>
      </c>
      <c r="H9" s="670">
        <f>G9/F9*100</f>
        <v>100</v>
      </c>
      <c r="I9" s="155">
        <v>24</v>
      </c>
      <c r="J9" s="659">
        <v>24</v>
      </c>
      <c r="K9" s="157">
        <v>100</v>
      </c>
      <c r="L9" s="155">
        <v>26</v>
      </c>
      <c r="M9" s="659">
        <v>26</v>
      </c>
      <c r="N9" s="157">
        <f t="shared" si="0"/>
        <v>100</v>
      </c>
      <c r="O9" s="155">
        <v>0</v>
      </c>
      <c r="P9" s="155">
        <v>0</v>
      </c>
      <c r="Q9" s="155">
        <v>0</v>
      </c>
    </row>
    <row r="10" spans="1:17" ht="33.75" customHeight="1">
      <c r="A10" s="153">
        <v>5</v>
      </c>
      <c r="B10" s="123" t="s">
        <v>95</v>
      </c>
      <c r="C10" s="878">
        <v>0</v>
      </c>
      <c r="D10" s="659">
        <v>0</v>
      </c>
      <c r="E10" s="878">
        <v>0</v>
      </c>
      <c r="F10" s="155">
        <v>1</v>
      </c>
      <c r="G10" s="659">
        <v>1</v>
      </c>
      <c r="H10" s="670">
        <f>G10/F10*100</f>
        <v>100</v>
      </c>
      <c r="I10" s="155">
        <v>2</v>
      </c>
      <c r="J10" s="659">
        <v>2</v>
      </c>
      <c r="K10" s="157">
        <v>100</v>
      </c>
      <c r="L10" s="155">
        <v>4</v>
      </c>
      <c r="M10" s="659">
        <v>3</v>
      </c>
      <c r="N10" s="157">
        <f t="shared" si="0"/>
        <v>75</v>
      </c>
      <c r="O10" s="155">
        <v>1</v>
      </c>
      <c r="P10" s="155">
        <v>0</v>
      </c>
      <c r="Q10" s="662">
        <f>P10/O10*100</f>
        <v>0</v>
      </c>
    </row>
    <row r="11" spans="1:17" ht="33.75" customHeight="1">
      <c r="A11" s="153">
        <v>6</v>
      </c>
      <c r="B11" s="123" t="s">
        <v>148</v>
      </c>
      <c r="C11" s="155">
        <v>0</v>
      </c>
      <c r="D11" s="155">
        <v>1</v>
      </c>
      <c r="E11" s="155">
        <v>0</v>
      </c>
      <c r="F11" s="155">
        <v>0</v>
      </c>
      <c r="G11" s="154">
        <v>0</v>
      </c>
      <c r="H11" s="670"/>
      <c r="I11" s="155">
        <v>4</v>
      </c>
      <c r="J11" s="659">
        <v>4</v>
      </c>
      <c r="K11" s="157">
        <v>100</v>
      </c>
      <c r="L11" s="155">
        <v>4</v>
      </c>
      <c r="M11" s="659">
        <v>5</v>
      </c>
      <c r="N11" s="157">
        <f t="shared" si="0"/>
        <v>125</v>
      </c>
      <c r="O11" s="155">
        <v>0</v>
      </c>
      <c r="P11" s="155">
        <v>0</v>
      </c>
      <c r="Q11" s="155">
        <v>0</v>
      </c>
    </row>
    <row r="12" spans="1:17" ht="33.75" customHeight="1">
      <c r="A12" s="663">
        <v>7</v>
      </c>
      <c r="B12" s="273" t="s">
        <v>39</v>
      </c>
      <c r="C12" s="664">
        <v>0</v>
      </c>
      <c r="D12" s="660">
        <v>0</v>
      </c>
      <c r="E12" s="660">
        <v>0</v>
      </c>
      <c r="F12" s="664">
        <v>0</v>
      </c>
      <c r="G12" s="665">
        <v>0</v>
      </c>
      <c r="H12" s="671"/>
      <c r="I12" s="664">
        <v>3</v>
      </c>
      <c r="J12" s="660">
        <v>3</v>
      </c>
      <c r="K12" s="161">
        <v>100</v>
      </c>
      <c r="L12" s="664">
        <v>3</v>
      </c>
      <c r="M12" s="665">
        <v>3</v>
      </c>
      <c r="N12" s="161">
        <f t="shared" si="0"/>
        <v>100</v>
      </c>
      <c r="O12" s="664">
        <v>0</v>
      </c>
      <c r="P12" s="664">
        <v>0</v>
      </c>
      <c r="Q12" s="664">
        <v>0</v>
      </c>
    </row>
    <row r="13" spans="1:17" ht="33.75" customHeight="1">
      <c r="A13" s="1823" t="s">
        <v>13</v>
      </c>
      <c r="B13" s="1824"/>
      <c r="C13" s="156">
        <f>C6+C7+C8+C9+C10+C11+C12</f>
        <v>3</v>
      </c>
      <c r="D13" s="222">
        <f>D6+D7+D8+D9+D10+D11+D12</f>
        <v>2</v>
      </c>
      <c r="E13" s="169">
        <f>D13/C13*100</f>
        <v>66.66666666666666</v>
      </c>
      <c r="F13" s="168">
        <f>F6+F7+F8+F9+F10+F11+F12</f>
        <v>3</v>
      </c>
      <c r="G13" s="168">
        <f>G6+G7+G8+G9+G10+G11+G12</f>
        <v>3</v>
      </c>
      <c r="H13" s="672">
        <f>G13/F13*100</f>
        <v>100</v>
      </c>
      <c r="I13" s="156">
        <f>I6+I7+I8+I9+I10+I11+I12</f>
        <v>43</v>
      </c>
      <c r="J13" s="156">
        <f>J6+J7+J8+J9+J10+J11+J12</f>
        <v>43</v>
      </c>
      <c r="K13" s="353">
        <f>J13/I13*100</f>
        <v>100</v>
      </c>
      <c r="L13" s="156">
        <f>L6+L7+L8+L9+L10+L11+L12</f>
        <v>47</v>
      </c>
      <c r="M13" s="156">
        <f>M6+M7+M8+M9+M10+M11+M12</f>
        <v>47</v>
      </c>
      <c r="N13" s="162">
        <f t="shared" si="0"/>
        <v>100</v>
      </c>
      <c r="O13" s="156">
        <f>SUM(O6:O12)</f>
        <v>1</v>
      </c>
      <c r="P13" s="156">
        <f>SUM(P6:P12)</f>
        <v>0</v>
      </c>
      <c r="Q13" s="162">
        <f>P13/O13*100</f>
        <v>0</v>
      </c>
    </row>
    <row r="14" spans="1:17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ht="18">
      <c r="A15" s="6"/>
    </row>
    <row r="16" ht="18">
      <c r="A16" s="6"/>
    </row>
  </sheetData>
  <sheetProtection/>
  <mergeCells count="9">
    <mergeCell ref="A1:Q1"/>
    <mergeCell ref="L4:N4"/>
    <mergeCell ref="O4:Q4"/>
    <mergeCell ref="I4:K4"/>
    <mergeCell ref="A13:B13"/>
    <mergeCell ref="A4:A5"/>
    <mergeCell ref="B4:B5"/>
    <mergeCell ref="C4:E4"/>
    <mergeCell ref="F4:H4"/>
  </mergeCells>
  <printOptions/>
  <pageMargins left="0.43" right="0.25" top="0.9" bottom="1" header="0.25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"/>
  <sheetViews>
    <sheetView zoomScale="80" zoomScaleNormal="80" zoomScalePageLayoutView="0" workbookViewId="0" topLeftCell="A1">
      <selection activeCell="Q7" sqref="Q7"/>
    </sheetView>
  </sheetViews>
  <sheetFormatPr defaultColWidth="8.796875" defaultRowHeight="15"/>
  <cols>
    <col min="1" max="1" width="6.19921875" style="0" customWidth="1"/>
    <col min="2" max="2" width="24.09765625" style="0" customWidth="1"/>
    <col min="3" max="3" width="10.3984375" style="0" customWidth="1"/>
    <col min="4" max="4" width="12" style="0" customWidth="1"/>
    <col min="5" max="5" width="9.5" style="0" customWidth="1"/>
    <col min="6" max="6" width="9.69921875" style="0" customWidth="1"/>
    <col min="7" max="7" width="9.09765625" style="0" customWidth="1"/>
    <col min="8" max="8" width="7.69921875" style="0" customWidth="1"/>
    <col min="9" max="9" width="10.69921875" style="0" customWidth="1"/>
    <col min="10" max="10" width="11.3984375" style="0" customWidth="1"/>
    <col min="11" max="11" width="10.3984375" style="0" customWidth="1"/>
  </cols>
  <sheetData>
    <row r="1" spans="1:11" ht="30.75" customHeight="1">
      <c r="A1" s="1818" t="s">
        <v>772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</row>
    <row r="2" ht="22.5">
      <c r="B2" s="8"/>
    </row>
    <row r="3" spans="1:11" ht="43.5" customHeight="1">
      <c r="A3" s="1828" t="s">
        <v>14</v>
      </c>
      <c r="B3" s="1822" t="s">
        <v>38</v>
      </c>
      <c r="C3" s="1791" t="s">
        <v>36</v>
      </c>
      <c r="D3" s="1827"/>
      <c r="E3" s="1827"/>
      <c r="F3" s="1791" t="s">
        <v>37</v>
      </c>
      <c r="G3" s="1827"/>
      <c r="H3" s="1792"/>
      <c r="I3" s="1819" t="s">
        <v>467</v>
      </c>
      <c r="J3" s="1820"/>
      <c r="K3" s="1821"/>
    </row>
    <row r="4" spans="1:11" ht="43.5" customHeight="1">
      <c r="A4" s="1829"/>
      <c r="B4" s="1826"/>
      <c r="C4" s="457" t="s">
        <v>755</v>
      </c>
      <c r="D4" s="849" t="s">
        <v>773</v>
      </c>
      <c r="E4" s="457" t="s">
        <v>0</v>
      </c>
      <c r="F4" s="457" t="s">
        <v>755</v>
      </c>
      <c r="G4" s="879" t="s">
        <v>773</v>
      </c>
      <c r="H4" s="458" t="s">
        <v>0</v>
      </c>
      <c r="I4" s="457" t="s">
        <v>755</v>
      </c>
      <c r="J4" s="879" t="s">
        <v>773</v>
      </c>
      <c r="K4" s="457" t="s">
        <v>0</v>
      </c>
    </row>
    <row r="5" spans="1:11" ht="38.25" customHeight="1">
      <c r="A5" s="119">
        <v>1</v>
      </c>
      <c r="B5" s="287" t="s">
        <v>147</v>
      </c>
      <c r="C5" s="801">
        <v>3000</v>
      </c>
      <c r="D5" s="745">
        <v>1098</v>
      </c>
      <c r="E5" s="746">
        <f>D5/C5*100</f>
        <v>36.6</v>
      </c>
      <c r="F5" s="799">
        <v>0</v>
      </c>
      <c r="G5" s="799">
        <v>0</v>
      </c>
      <c r="H5" s="799">
        <v>0</v>
      </c>
      <c r="I5" s="799">
        <v>0</v>
      </c>
      <c r="J5" s="799">
        <v>0</v>
      </c>
      <c r="K5" s="799">
        <v>0</v>
      </c>
    </row>
    <row r="6" spans="1:11" ht="38.25" customHeight="1">
      <c r="A6" s="120">
        <v>2</v>
      </c>
      <c r="B6" s="159" t="s">
        <v>98</v>
      </c>
      <c r="C6" s="160">
        <v>3100</v>
      </c>
      <c r="D6" s="333">
        <v>796</v>
      </c>
      <c r="E6" s="158">
        <f aca="true" t="shared" si="0" ref="E6:E11">D6/C6*100</f>
        <v>25.677419354838708</v>
      </c>
      <c r="F6" s="799">
        <v>0</v>
      </c>
      <c r="G6" s="513">
        <v>0</v>
      </c>
      <c r="H6" s="799">
        <v>0</v>
      </c>
      <c r="I6" s="467">
        <v>82</v>
      </c>
      <c r="J6" s="467">
        <v>82</v>
      </c>
      <c r="K6" s="819">
        <f>J6/I6*100</f>
        <v>100</v>
      </c>
    </row>
    <row r="7" spans="1:11" ht="38.25" customHeight="1">
      <c r="A7" s="120">
        <v>3</v>
      </c>
      <c r="B7" s="159" t="s">
        <v>93</v>
      </c>
      <c r="C7" s="160">
        <v>6000</v>
      </c>
      <c r="D7" s="333">
        <v>4705</v>
      </c>
      <c r="E7" s="158">
        <f t="shared" si="0"/>
        <v>78.41666666666667</v>
      </c>
      <c r="F7" s="799">
        <v>0</v>
      </c>
      <c r="G7" s="799">
        <v>0</v>
      </c>
      <c r="H7" s="799">
        <v>0</v>
      </c>
      <c r="I7" s="799">
        <v>0</v>
      </c>
      <c r="J7" s="799">
        <v>0</v>
      </c>
      <c r="K7" s="799">
        <v>0</v>
      </c>
    </row>
    <row r="8" spans="1:11" ht="38.25" customHeight="1">
      <c r="A8" s="120">
        <v>4</v>
      </c>
      <c r="B8" s="159" t="s">
        <v>99</v>
      </c>
      <c r="C8" s="160">
        <v>4300</v>
      </c>
      <c r="D8" s="333">
        <v>2392</v>
      </c>
      <c r="E8" s="158">
        <f t="shared" si="0"/>
        <v>55.62790697674419</v>
      </c>
      <c r="F8" s="799">
        <v>0</v>
      </c>
      <c r="G8" s="799">
        <v>0</v>
      </c>
      <c r="H8" s="799">
        <v>0</v>
      </c>
      <c r="I8" s="467">
        <v>60</v>
      </c>
      <c r="J8" s="467">
        <v>60</v>
      </c>
      <c r="K8" s="819">
        <f>J8/I8*100</f>
        <v>100</v>
      </c>
    </row>
    <row r="9" spans="1:12" ht="38.25" customHeight="1">
      <c r="A9" s="120">
        <v>5</v>
      </c>
      <c r="B9" s="159" t="s">
        <v>95</v>
      </c>
      <c r="C9" s="160">
        <v>6100</v>
      </c>
      <c r="D9" s="333">
        <v>2693</v>
      </c>
      <c r="E9" s="158">
        <f t="shared" si="0"/>
        <v>44.14754098360656</v>
      </c>
      <c r="F9" s="799">
        <v>0</v>
      </c>
      <c r="G9" s="799">
        <v>0</v>
      </c>
      <c r="H9" s="799">
        <v>0</v>
      </c>
      <c r="I9" s="302"/>
      <c r="J9" s="467">
        <v>0</v>
      </c>
      <c r="K9" s="467">
        <v>0</v>
      </c>
      <c r="L9" s="1"/>
    </row>
    <row r="10" spans="1:12" ht="38.25" customHeight="1">
      <c r="A10" s="120">
        <v>6</v>
      </c>
      <c r="B10" s="159" t="s">
        <v>96</v>
      </c>
      <c r="C10" s="160">
        <v>10900</v>
      </c>
      <c r="D10" s="333">
        <v>5010</v>
      </c>
      <c r="E10" s="158">
        <f t="shared" si="0"/>
        <v>45.96330275229358</v>
      </c>
      <c r="F10" s="799">
        <v>0</v>
      </c>
      <c r="G10" s="799">
        <v>0</v>
      </c>
      <c r="H10" s="799">
        <v>0</v>
      </c>
      <c r="I10" s="513">
        <v>0</v>
      </c>
      <c r="J10" s="467">
        <v>0</v>
      </c>
      <c r="K10" s="467">
        <v>0</v>
      </c>
      <c r="L10" s="1"/>
    </row>
    <row r="11" spans="1:11" ht="38.25" customHeight="1">
      <c r="A11" s="120">
        <v>7</v>
      </c>
      <c r="B11" s="334" t="s">
        <v>103</v>
      </c>
      <c r="C11" s="160">
        <v>3600</v>
      </c>
      <c r="D11" s="333">
        <v>2664</v>
      </c>
      <c r="E11" s="158">
        <f t="shared" si="0"/>
        <v>74</v>
      </c>
      <c r="F11" s="799">
        <v>0</v>
      </c>
      <c r="G11" s="799">
        <v>0</v>
      </c>
      <c r="H11" s="799">
        <v>0</v>
      </c>
      <c r="I11" s="513">
        <v>0</v>
      </c>
      <c r="J11" s="467">
        <v>0</v>
      </c>
      <c r="K11" s="467">
        <v>0</v>
      </c>
    </row>
    <row r="12" spans="1:11" ht="38.25" customHeight="1">
      <c r="A12" s="120">
        <v>8</v>
      </c>
      <c r="B12" s="334" t="s">
        <v>494</v>
      </c>
      <c r="C12" s="666"/>
      <c r="D12" s="667">
        <v>0</v>
      </c>
      <c r="E12" s="668"/>
      <c r="F12" s="669"/>
      <c r="G12" s="799">
        <v>0</v>
      </c>
      <c r="H12" s="668"/>
      <c r="I12" s="660"/>
      <c r="J12" s="660"/>
      <c r="K12" s="660"/>
    </row>
    <row r="13" spans="1:11" ht="38.25" customHeight="1">
      <c r="A13" s="1830" t="s">
        <v>13</v>
      </c>
      <c r="B13" s="1831"/>
      <c r="C13" s="244">
        <f>SUM(C5:C11)</f>
        <v>37000</v>
      </c>
      <c r="D13" s="244">
        <f>SUM(D5:D12)</f>
        <v>19358</v>
      </c>
      <c r="E13" s="245">
        <f>D13/C13*100</f>
        <v>52.318918918918925</v>
      </c>
      <c r="F13" s="303">
        <f>SUM(F5:F11)</f>
        <v>0</v>
      </c>
      <c r="G13" s="373">
        <f>SUM(G5:G12)</f>
        <v>0</v>
      </c>
      <c r="H13" s="373">
        <f>SUM(H5:H12)</f>
        <v>0</v>
      </c>
      <c r="I13" s="373">
        <f>SUM(I5:I12)</f>
        <v>142</v>
      </c>
      <c r="J13" s="373">
        <f>SUM(J5:J12)</f>
        <v>142</v>
      </c>
      <c r="K13" s="802">
        <f>J13/I13*100</f>
        <v>100</v>
      </c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ht="18.75">
      <c r="B15" s="7"/>
    </row>
  </sheetData>
  <sheetProtection/>
  <mergeCells count="7">
    <mergeCell ref="A1:K1"/>
    <mergeCell ref="F3:H3"/>
    <mergeCell ref="A3:A4"/>
    <mergeCell ref="A13:B13"/>
    <mergeCell ref="C3:E3"/>
    <mergeCell ref="B3:B4"/>
    <mergeCell ref="I3:K3"/>
  </mergeCells>
  <printOptions/>
  <pageMargins left="0.67" right="0.3" top="0.66" bottom="0.8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7"/>
  <sheetViews>
    <sheetView zoomScalePageLayoutView="0" workbookViewId="0" topLeftCell="A10">
      <selection activeCell="I8" sqref="I8"/>
    </sheetView>
  </sheetViews>
  <sheetFormatPr defaultColWidth="8.796875" defaultRowHeight="15"/>
  <cols>
    <col min="1" max="1" width="4.8984375" style="43" customWidth="1"/>
    <col min="2" max="2" width="20.59765625" style="43" customWidth="1"/>
    <col min="3" max="3" width="12" style="43" customWidth="1"/>
    <col min="4" max="4" width="9.59765625" style="43" customWidth="1"/>
    <col min="5" max="5" width="7.5" style="43" customWidth="1"/>
    <col min="6" max="6" width="9.19921875" style="43" customWidth="1"/>
    <col min="7" max="7" width="10.3984375" style="43" customWidth="1"/>
    <col min="8" max="8" width="8.19921875" style="43" customWidth="1"/>
    <col min="9" max="9" width="8" style="43" customWidth="1"/>
    <col min="10" max="10" width="8.69921875" style="43" customWidth="1"/>
    <col min="11" max="11" width="7.09765625" style="43" customWidth="1"/>
    <col min="12" max="12" width="7.3984375" style="43" customWidth="1"/>
    <col min="13" max="13" width="9.19921875" style="43" customWidth="1"/>
    <col min="14" max="14" width="7.5" style="43" customWidth="1"/>
    <col min="15" max="16384" width="9" style="43" customWidth="1"/>
  </cols>
  <sheetData>
    <row r="1" spans="1:14" ht="39" customHeight="1">
      <c r="A1" s="1832" t="s">
        <v>896</v>
      </c>
      <c r="B1" s="1832"/>
      <c r="C1" s="1832"/>
      <c r="D1" s="1832"/>
      <c r="E1" s="1832"/>
      <c r="F1" s="1832"/>
      <c r="G1" s="1832"/>
      <c r="H1" s="1832"/>
      <c r="I1" s="1832"/>
      <c r="J1" s="1832"/>
      <c r="K1" s="1832"/>
      <c r="L1" s="1832"/>
      <c r="M1" s="1832"/>
      <c r="N1" s="1832"/>
    </row>
    <row r="2" ht="12" customHeight="1">
      <c r="A2" s="1432"/>
    </row>
    <row r="3" spans="1:14" ht="26.25" customHeight="1">
      <c r="A3" s="1816" t="s">
        <v>14</v>
      </c>
      <c r="B3" s="1816" t="s">
        <v>221</v>
      </c>
      <c r="C3" s="1816" t="s">
        <v>400</v>
      </c>
      <c r="D3" s="1816"/>
      <c r="E3" s="1816"/>
      <c r="F3" s="1816" t="s">
        <v>401</v>
      </c>
      <c r="G3" s="1816"/>
      <c r="H3" s="1816"/>
      <c r="I3" s="1816" t="s">
        <v>402</v>
      </c>
      <c r="J3" s="1816"/>
      <c r="K3" s="1816"/>
      <c r="L3" s="1816" t="s">
        <v>845</v>
      </c>
      <c r="M3" s="1816"/>
      <c r="N3" s="1816"/>
    </row>
    <row r="4" spans="1:14" ht="19.5" customHeight="1">
      <c r="A4" s="1816"/>
      <c r="B4" s="1816"/>
      <c r="C4" s="1816"/>
      <c r="D4" s="1816"/>
      <c r="E4" s="1816"/>
      <c r="F4" s="1816"/>
      <c r="G4" s="1816"/>
      <c r="H4" s="1816"/>
      <c r="I4" s="1816"/>
      <c r="J4" s="1816"/>
      <c r="K4" s="1816"/>
      <c r="L4" s="1816"/>
      <c r="M4" s="1816"/>
      <c r="N4" s="1816"/>
    </row>
    <row r="5" spans="1:14" ht="45" customHeight="1">
      <c r="A5" s="1816"/>
      <c r="B5" s="1816"/>
      <c r="C5" s="1123" t="s">
        <v>830</v>
      </c>
      <c r="D5" s="1123" t="s">
        <v>897</v>
      </c>
      <c r="E5" s="1123" t="s">
        <v>0</v>
      </c>
      <c r="F5" s="1123" t="str">
        <f>C5</f>
        <v>KH 
2021</v>
      </c>
      <c r="G5" s="1123" t="str">
        <f>D5</f>
        <v>TH 12 tháng </v>
      </c>
      <c r="H5" s="1123" t="s">
        <v>0</v>
      </c>
      <c r="I5" s="1123" t="str">
        <f>C5</f>
        <v>KH 
2021</v>
      </c>
      <c r="J5" s="1123" t="str">
        <f>D5</f>
        <v>TH 12 tháng </v>
      </c>
      <c r="K5" s="1123" t="s">
        <v>0</v>
      </c>
      <c r="L5" s="1123" t="str">
        <f>C5</f>
        <v>KH 
2021</v>
      </c>
      <c r="M5" s="1123" t="str">
        <f>D5</f>
        <v>TH 12 tháng </v>
      </c>
      <c r="N5" s="1123" t="s">
        <v>0</v>
      </c>
    </row>
    <row r="6" spans="1:14" ht="30" customHeight="1">
      <c r="A6" s="1418">
        <v>1</v>
      </c>
      <c r="B6" s="1409" t="s">
        <v>465</v>
      </c>
      <c r="C6" s="1424">
        <v>600</v>
      </c>
      <c r="D6" s="1428">
        <v>4</v>
      </c>
      <c r="E6" s="1425">
        <f aca="true" t="shared" si="0" ref="E6:E13">D6/C6*100</f>
        <v>0.6666666666666667</v>
      </c>
      <c r="F6" s="1428">
        <v>700</v>
      </c>
      <c r="G6" s="1429">
        <v>0</v>
      </c>
      <c r="H6" s="1425">
        <f aca="true" t="shared" si="1" ref="H6:H13">G6/F6*100</f>
        <v>0</v>
      </c>
      <c r="I6" s="1428">
        <v>5</v>
      </c>
      <c r="J6" s="1429">
        <v>0</v>
      </c>
      <c r="K6" s="1425">
        <f aca="true" t="shared" si="2" ref="K6:K14">J6/I6*100</f>
        <v>0</v>
      </c>
      <c r="L6" s="1428">
        <v>5</v>
      </c>
      <c r="M6" s="1429">
        <v>0</v>
      </c>
      <c r="N6" s="1425">
        <f aca="true" t="shared" si="3" ref="N6:N13">M6/L6*100</f>
        <v>0</v>
      </c>
    </row>
    <row r="7" spans="1:14" ht="30" customHeight="1">
      <c r="A7" s="1418">
        <v>2</v>
      </c>
      <c r="B7" s="1409" t="s">
        <v>744</v>
      </c>
      <c r="C7" s="1424">
        <v>9000</v>
      </c>
      <c r="D7" s="1428">
        <v>3695</v>
      </c>
      <c r="E7" s="1425">
        <f t="shared" si="0"/>
        <v>41.05555555555556</v>
      </c>
      <c r="F7" s="1428">
        <v>5000</v>
      </c>
      <c r="G7" s="1428">
        <v>3059</v>
      </c>
      <c r="H7" s="1425">
        <f t="shared" si="1"/>
        <v>61.18</v>
      </c>
      <c r="I7" s="1428">
        <v>100</v>
      </c>
      <c r="J7" s="1428">
        <v>113</v>
      </c>
      <c r="K7" s="1425">
        <f t="shared" si="2"/>
        <v>112.99999999999999</v>
      </c>
      <c r="L7" s="1428">
        <v>250</v>
      </c>
      <c r="M7" s="1428">
        <v>194</v>
      </c>
      <c r="N7" s="1425">
        <f t="shared" si="3"/>
        <v>77.60000000000001</v>
      </c>
    </row>
    <row r="8" spans="1:14" ht="30" customHeight="1">
      <c r="A8" s="1418">
        <v>3</v>
      </c>
      <c r="B8" s="1409" t="s">
        <v>39</v>
      </c>
      <c r="C8" s="1424">
        <v>600</v>
      </c>
      <c r="D8" s="1428">
        <v>699</v>
      </c>
      <c r="E8" s="1425">
        <f t="shared" si="0"/>
        <v>116.5</v>
      </c>
      <c r="F8" s="1428">
        <v>500</v>
      </c>
      <c r="G8" s="1428">
        <v>480</v>
      </c>
      <c r="H8" s="1425">
        <f t="shared" si="1"/>
        <v>96</v>
      </c>
      <c r="I8" s="1428">
        <v>5</v>
      </c>
      <c r="J8" s="1429">
        <v>0</v>
      </c>
      <c r="K8" s="1425">
        <f t="shared" si="2"/>
        <v>0</v>
      </c>
      <c r="L8" s="1428">
        <v>8</v>
      </c>
      <c r="M8" s="1428">
        <v>3</v>
      </c>
      <c r="N8" s="1425">
        <f t="shared" si="3"/>
        <v>37.5</v>
      </c>
    </row>
    <row r="9" spans="1:14" ht="30" customHeight="1">
      <c r="A9" s="1418">
        <v>4</v>
      </c>
      <c r="B9" s="1409" t="s">
        <v>100</v>
      </c>
      <c r="C9" s="1424">
        <v>1100</v>
      </c>
      <c r="D9" s="1428">
        <v>1492</v>
      </c>
      <c r="E9" s="1425">
        <f t="shared" si="0"/>
        <v>135.63636363636365</v>
      </c>
      <c r="F9" s="1428">
        <v>1000</v>
      </c>
      <c r="G9" s="1428">
        <v>637</v>
      </c>
      <c r="H9" s="1425">
        <f t="shared" si="1"/>
        <v>63.7</v>
      </c>
      <c r="I9" s="1428">
        <v>20</v>
      </c>
      <c r="J9" s="1429">
        <v>0</v>
      </c>
      <c r="K9" s="1425">
        <f t="shared" si="2"/>
        <v>0</v>
      </c>
      <c r="L9" s="1428">
        <v>17</v>
      </c>
      <c r="M9" s="1428">
        <v>4</v>
      </c>
      <c r="N9" s="1425">
        <f t="shared" si="3"/>
        <v>23.52941176470588</v>
      </c>
    </row>
    <row r="10" spans="1:14" ht="30" customHeight="1">
      <c r="A10" s="1418">
        <v>5</v>
      </c>
      <c r="B10" s="1409" t="s">
        <v>148</v>
      </c>
      <c r="C10" s="1424">
        <v>1100</v>
      </c>
      <c r="D10" s="1428">
        <v>851</v>
      </c>
      <c r="E10" s="1425">
        <f t="shared" si="0"/>
        <v>77.36363636363637</v>
      </c>
      <c r="F10" s="1428">
        <v>1000</v>
      </c>
      <c r="G10" s="1428">
        <v>1181</v>
      </c>
      <c r="H10" s="1425">
        <f t="shared" si="1"/>
        <v>118.10000000000001</v>
      </c>
      <c r="I10" s="1428">
        <v>28</v>
      </c>
      <c r="J10" s="1428">
        <v>17</v>
      </c>
      <c r="K10" s="1425">
        <f t="shared" si="2"/>
        <v>60.71428571428571</v>
      </c>
      <c r="L10" s="1428">
        <v>28</v>
      </c>
      <c r="M10" s="1428">
        <v>21</v>
      </c>
      <c r="N10" s="1425">
        <f t="shared" si="3"/>
        <v>75</v>
      </c>
    </row>
    <row r="11" spans="1:14" ht="30" customHeight="1">
      <c r="A11" s="1418">
        <v>6</v>
      </c>
      <c r="B11" s="1409" t="s">
        <v>94</v>
      </c>
      <c r="C11" s="1424">
        <v>800</v>
      </c>
      <c r="D11" s="1428">
        <v>903</v>
      </c>
      <c r="E11" s="1425">
        <f t="shared" si="0"/>
        <v>112.87499999999999</v>
      </c>
      <c r="F11" s="1428">
        <v>700</v>
      </c>
      <c r="G11" s="1428">
        <v>1053</v>
      </c>
      <c r="H11" s="1425">
        <f t="shared" si="1"/>
        <v>150.42857142857142</v>
      </c>
      <c r="I11" s="1428">
        <v>8</v>
      </c>
      <c r="J11" s="1428">
        <v>1</v>
      </c>
      <c r="K11" s="1425">
        <f t="shared" si="2"/>
        <v>12.5</v>
      </c>
      <c r="L11" s="1428">
        <v>8</v>
      </c>
      <c r="M11" s="1428">
        <v>5</v>
      </c>
      <c r="N11" s="1425">
        <f t="shared" si="3"/>
        <v>62.5</v>
      </c>
    </row>
    <row r="12" spans="1:14" ht="30" customHeight="1">
      <c r="A12" s="1418">
        <v>7</v>
      </c>
      <c r="B12" s="1409" t="s">
        <v>93</v>
      </c>
      <c r="C12" s="1424">
        <v>1000</v>
      </c>
      <c r="D12" s="1428">
        <v>704</v>
      </c>
      <c r="E12" s="1425">
        <f t="shared" si="0"/>
        <v>70.39999999999999</v>
      </c>
      <c r="F12" s="1428">
        <v>900</v>
      </c>
      <c r="G12" s="1428">
        <v>588</v>
      </c>
      <c r="H12" s="1425">
        <f t="shared" si="1"/>
        <v>65.33333333333333</v>
      </c>
      <c r="I12" s="1428">
        <v>18</v>
      </c>
      <c r="J12" s="1428">
        <v>15</v>
      </c>
      <c r="K12" s="1425">
        <f t="shared" si="2"/>
        <v>83.33333333333334</v>
      </c>
      <c r="L12" s="1428">
        <v>18</v>
      </c>
      <c r="M12" s="1428">
        <v>16</v>
      </c>
      <c r="N12" s="1425">
        <f t="shared" si="3"/>
        <v>88.88888888888889</v>
      </c>
    </row>
    <row r="13" spans="1:14" ht="30" customHeight="1">
      <c r="A13" s="1418">
        <v>8</v>
      </c>
      <c r="B13" s="1409" t="s">
        <v>92</v>
      </c>
      <c r="C13" s="1424">
        <v>700</v>
      </c>
      <c r="D13" s="1428">
        <v>565</v>
      </c>
      <c r="E13" s="1425">
        <f t="shared" si="0"/>
        <v>80.71428571428572</v>
      </c>
      <c r="F13" s="1428">
        <v>500</v>
      </c>
      <c r="G13" s="1428">
        <v>4</v>
      </c>
      <c r="H13" s="1418">
        <f t="shared" si="1"/>
        <v>0.8</v>
      </c>
      <c r="I13" s="1428">
        <v>6</v>
      </c>
      <c r="J13" s="1429">
        <v>0</v>
      </c>
      <c r="K13" s="1425">
        <f t="shared" si="2"/>
        <v>0</v>
      </c>
      <c r="L13" s="1428">
        <v>6</v>
      </c>
      <c r="M13" s="1428">
        <v>3</v>
      </c>
      <c r="N13" s="1425">
        <f t="shared" si="3"/>
        <v>50</v>
      </c>
    </row>
    <row r="14" spans="1:14" ht="30" customHeight="1">
      <c r="A14" s="1418">
        <v>9</v>
      </c>
      <c r="B14" s="1409" t="s">
        <v>147</v>
      </c>
      <c r="C14" s="1424">
        <v>600</v>
      </c>
      <c r="D14" s="1428">
        <v>606</v>
      </c>
      <c r="E14" s="1425">
        <f>D14/C14*100</f>
        <v>101</v>
      </c>
      <c r="F14" s="1428">
        <v>400</v>
      </c>
      <c r="G14" s="1428">
        <v>316</v>
      </c>
      <c r="H14" s="1425">
        <f>G14/F14*100</f>
        <v>79</v>
      </c>
      <c r="I14" s="1428">
        <v>6</v>
      </c>
      <c r="J14" s="1429">
        <v>0</v>
      </c>
      <c r="K14" s="1425">
        <f t="shared" si="2"/>
        <v>0</v>
      </c>
      <c r="L14" s="1428">
        <v>6</v>
      </c>
      <c r="M14" s="1428">
        <v>3</v>
      </c>
      <c r="N14" s="1425">
        <f>M14/L14*100</f>
        <v>50</v>
      </c>
    </row>
    <row r="15" spans="1:14" ht="30" customHeight="1">
      <c r="A15" s="1418">
        <v>10</v>
      </c>
      <c r="B15" s="1409" t="s">
        <v>146</v>
      </c>
      <c r="C15" s="1424">
        <v>1000</v>
      </c>
      <c r="D15" s="1428">
        <v>405</v>
      </c>
      <c r="E15" s="1425">
        <f>D15/C15*100</f>
        <v>40.5</v>
      </c>
      <c r="F15" s="1428">
        <v>800</v>
      </c>
      <c r="G15" s="1428">
        <v>315</v>
      </c>
      <c r="H15" s="1425">
        <f>G15/F15*100</f>
        <v>39.375</v>
      </c>
      <c r="I15" s="1428">
        <v>14</v>
      </c>
      <c r="J15" s="1428">
        <v>1</v>
      </c>
      <c r="K15" s="1425">
        <f>J15/I15*100</f>
        <v>7.142857142857142</v>
      </c>
      <c r="L15" s="1428">
        <v>14</v>
      </c>
      <c r="M15" s="1428">
        <v>7</v>
      </c>
      <c r="N15" s="1425">
        <f>M15/L15*100</f>
        <v>50</v>
      </c>
    </row>
    <row r="16" spans="1:14" ht="31.5" customHeight="1">
      <c r="A16" s="1816" t="s">
        <v>102</v>
      </c>
      <c r="B16" s="1816"/>
      <c r="C16" s="1430">
        <f>SUM(C6:C15)</f>
        <v>16500</v>
      </c>
      <c r="D16" s="1430">
        <f>SUM(D6:D15)</f>
        <v>9924</v>
      </c>
      <c r="E16" s="1417">
        <f>D16/C16*100</f>
        <v>60.14545454545455</v>
      </c>
      <c r="F16" s="1420">
        <f>SUM(F6:F15)</f>
        <v>11500</v>
      </c>
      <c r="G16" s="1420">
        <f>SUM(G6:G15)</f>
        <v>7633</v>
      </c>
      <c r="H16" s="1427">
        <f>G16/F16*100</f>
        <v>66.37391304347827</v>
      </c>
      <c r="I16" s="1431">
        <f>SUM(I6:I15)</f>
        <v>210</v>
      </c>
      <c r="J16" s="1431">
        <f>SUM(J6:J15)</f>
        <v>147</v>
      </c>
      <c r="K16" s="1427">
        <f>J16/I16*100</f>
        <v>70</v>
      </c>
      <c r="L16" s="1431">
        <f>SUM(L6:L15)</f>
        <v>360</v>
      </c>
      <c r="M16" s="1431">
        <f>SUM(M6:M15)</f>
        <v>256</v>
      </c>
      <c r="N16" s="1427">
        <f>M16/L16*100</f>
        <v>71.11111111111111</v>
      </c>
    </row>
    <row r="17" ht="16.5">
      <c r="A17" s="1433"/>
    </row>
    <row r="18" ht="15">
      <c r="A18" s="1434"/>
    </row>
    <row r="19" ht="15">
      <c r="A19" s="1434"/>
    </row>
    <row r="20" ht="15">
      <c r="A20" s="1434"/>
    </row>
    <row r="22" ht="17.25">
      <c r="A22" s="1432"/>
    </row>
    <row r="27" ht="18" customHeight="1"/>
    <row r="31" ht="21" customHeight="1"/>
    <row r="33" ht="21" customHeight="1"/>
    <row r="35" ht="21" customHeight="1"/>
    <row r="37" ht="21" customHeight="1"/>
    <row r="39" ht="21" customHeight="1"/>
    <row r="46" ht="15.75">
      <c r="A46" s="1435"/>
    </row>
    <row r="47" ht="15.75">
      <c r="A47" s="1436"/>
    </row>
    <row r="48" ht="15.75">
      <c r="A48" s="1436"/>
    </row>
    <row r="49" ht="15">
      <c r="A49" s="1434"/>
    </row>
    <row r="50" ht="16.5">
      <c r="A50" s="1433"/>
    </row>
    <row r="51" ht="16.5">
      <c r="A51" s="1433"/>
    </row>
    <row r="58" ht="20.25" customHeight="1"/>
    <row r="60" ht="20.25" customHeight="1"/>
    <row r="62" ht="20.25" customHeight="1"/>
    <row r="64" ht="20.25" customHeight="1"/>
    <row r="66" ht="20.25" customHeight="1"/>
    <row r="68" ht="20.25" customHeight="1"/>
    <row r="76" ht="15">
      <c r="A76" s="1437"/>
    </row>
    <row r="77" ht="15">
      <c r="A77" s="1437"/>
    </row>
    <row r="78" ht="15">
      <c r="A78" s="1437"/>
    </row>
    <row r="79" ht="15.75">
      <c r="A79" s="1436"/>
    </row>
    <row r="80" ht="15">
      <c r="A80" s="1434"/>
    </row>
    <row r="86" ht="36" customHeight="1"/>
    <row r="88" ht="21" customHeight="1"/>
    <row r="90" ht="21" customHeight="1"/>
    <row r="92" ht="21" customHeight="1"/>
    <row r="94" ht="21" customHeight="1"/>
    <row r="96" ht="21" customHeight="1"/>
    <row r="98" ht="21" customHeight="1"/>
    <row r="108" ht="15.75">
      <c r="A108" s="1436"/>
    </row>
    <row r="113" ht="56.25" customHeight="1"/>
    <row r="117" ht="18" customHeight="1"/>
    <row r="120" ht="21" customHeight="1"/>
    <row r="122" ht="21" customHeight="1"/>
    <row r="129" ht="38.25" customHeight="1"/>
    <row r="135" ht="15">
      <c r="A135" s="1434"/>
    </row>
    <row r="136" ht="15">
      <c r="A136" s="1434"/>
    </row>
    <row r="143" ht="20.25" customHeight="1"/>
    <row r="145" ht="20.25" customHeight="1"/>
    <row r="147" ht="20.25" customHeight="1"/>
    <row r="149" ht="20.25" customHeight="1"/>
    <row r="151" ht="20.25" customHeight="1"/>
    <row r="153" ht="38.25" customHeight="1"/>
    <row r="160" ht="15">
      <c r="A160" s="1434"/>
    </row>
    <row r="161" ht="15">
      <c r="A161" s="1434"/>
    </row>
    <row r="162" ht="15">
      <c r="A162" s="1434"/>
    </row>
    <row r="163" ht="15">
      <c r="A163" s="1434"/>
    </row>
    <row r="164" ht="15">
      <c r="A164" s="1434"/>
    </row>
    <row r="169" ht="47.25" customHeight="1"/>
    <row r="171" ht="20.25" customHeight="1"/>
    <row r="173" ht="20.25" customHeight="1"/>
    <row r="175" ht="20.25" customHeight="1"/>
    <row r="177" ht="20.25" customHeight="1"/>
    <row r="179" ht="20.25" customHeight="1"/>
    <row r="181" ht="20.25" customHeight="1"/>
    <row r="183" ht="21.75" customHeight="1"/>
    <row r="188" ht="17.25">
      <c r="A188" s="1432"/>
    </row>
    <row r="189" ht="17.25">
      <c r="A189" s="1432"/>
    </row>
    <row r="190" ht="17.25">
      <c r="A190" s="1432"/>
    </row>
    <row r="196" ht="18" customHeight="1"/>
    <row r="209" ht="17.25">
      <c r="A209" s="1432"/>
    </row>
    <row r="210" ht="17.25">
      <c r="A210" s="1432"/>
    </row>
    <row r="211" ht="15.75">
      <c r="A211" s="1436"/>
    </row>
    <row r="212" ht="15.75">
      <c r="A212" s="1436"/>
    </row>
    <row r="213" ht="15.75">
      <c r="A213" s="1436"/>
    </row>
    <row r="214" ht="15.75">
      <c r="A214" s="1436"/>
    </row>
    <row r="215" ht="15">
      <c r="A215" s="1437"/>
    </row>
    <row r="221" ht="18" customHeight="1"/>
    <row r="224" ht="21" customHeight="1"/>
    <row r="226" ht="21" customHeight="1"/>
    <row r="228" ht="21" customHeight="1"/>
    <row r="230" ht="21" customHeight="1"/>
    <row r="232" ht="21" customHeight="1"/>
    <row r="235" ht="38.25" customHeight="1"/>
    <row r="242" ht="15">
      <c r="A242" s="1434"/>
    </row>
    <row r="243" ht="15">
      <c r="A243" s="1434"/>
    </row>
    <row r="245" ht="17.25">
      <c r="A245" s="1432"/>
    </row>
    <row r="250" ht="18" customHeight="1"/>
    <row r="254" ht="21" customHeight="1"/>
    <row r="256" ht="21" customHeight="1"/>
    <row r="258" ht="21" customHeight="1"/>
    <row r="260" ht="21" customHeight="1"/>
    <row r="262" ht="21" customHeight="1"/>
    <row r="270" ht="15.75">
      <c r="A270" s="1436"/>
    </row>
    <row r="271" ht="15.75">
      <c r="A271" s="1436"/>
    </row>
    <row r="272" ht="15">
      <c r="A272" s="1434"/>
    </row>
    <row r="273" ht="16.5">
      <c r="A273" s="1433"/>
    </row>
    <row r="274" ht="16.5">
      <c r="A274" s="1433"/>
    </row>
    <row r="281" ht="20.25" customHeight="1"/>
    <row r="283" ht="20.25" customHeight="1"/>
    <row r="285" ht="20.25" customHeight="1"/>
    <row r="287" ht="20.25" customHeight="1"/>
    <row r="289" ht="20.25" customHeight="1"/>
    <row r="291" ht="20.25" customHeight="1"/>
    <row r="300" ht="15">
      <c r="A300" s="1437"/>
    </row>
    <row r="301" ht="15">
      <c r="A301" s="1437"/>
    </row>
    <row r="302" ht="15.75">
      <c r="A302" s="1436"/>
    </row>
    <row r="303" ht="15">
      <c r="A303" s="1434"/>
    </row>
    <row r="309" ht="36" customHeight="1"/>
    <row r="311" ht="21" customHeight="1"/>
    <row r="313" ht="21" customHeight="1"/>
    <row r="315" ht="21" customHeight="1"/>
    <row r="317" ht="21" customHeight="1"/>
    <row r="319" ht="21" customHeight="1"/>
    <row r="321" ht="21" customHeight="1"/>
    <row r="331" ht="15.75">
      <c r="A331" s="1436"/>
    </row>
    <row r="336" ht="56.25" customHeight="1"/>
    <row r="340" ht="18" customHeight="1"/>
    <row r="343" ht="21" customHeight="1"/>
    <row r="345" ht="21" customHeight="1"/>
    <row r="352" ht="38.25" customHeight="1"/>
    <row r="359" ht="15">
      <c r="A359" s="1434"/>
    </row>
    <row r="366" ht="20.25" customHeight="1"/>
    <row r="368" ht="20.25" customHeight="1"/>
    <row r="370" ht="20.25" customHeight="1"/>
    <row r="372" ht="20.25" customHeight="1"/>
    <row r="374" ht="20.25" customHeight="1"/>
    <row r="376" ht="38.25" customHeight="1"/>
    <row r="386" ht="15">
      <c r="A386" s="1434"/>
    </row>
    <row r="387" ht="15">
      <c r="A387" s="1434"/>
    </row>
    <row r="392" ht="47.25" customHeight="1"/>
    <row r="394" ht="20.25" customHeight="1"/>
    <row r="396" ht="20.25" customHeight="1"/>
    <row r="398" ht="20.25" customHeight="1"/>
    <row r="400" ht="20.25" customHeight="1"/>
    <row r="402" ht="20.25" customHeight="1"/>
    <row r="404" ht="20.25" customHeight="1"/>
    <row r="406" ht="21.75" customHeight="1"/>
  </sheetData>
  <sheetProtection/>
  <mergeCells count="8">
    <mergeCell ref="A1:N1"/>
    <mergeCell ref="A16:B16"/>
    <mergeCell ref="L3:N4"/>
    <mergeCell ref="C3:E4"/>
    <mergeCell ref="F3:H4"/>
    <mergeCell ref="I3:K4"/>
    <mergeCell ref="A3:A5"/>
    <mergeCell ref="B3:B5"/>
  </mergeCells>
  <printOptions/>
  <pageMargins left="0.5905511811023623" right="0.1968503937007874" top="0.5511811023622047" bottom="0.62992125984251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"/>
  <sheetViews>
    <sheetView zoomScalePageLayoutView="0" workbookViewId="0" topLeftCell="A7">
      <selection activeCell="J6" sqref="J6"/>
    </sheetView>
  </sheetViews>
  <sheetFormatPr defaultColWidth="8.796875" defaultRowHeight="15"/>
  <cols>
    <col min="1" max="1" width="4.3984375" style="27" customWidth="1"/>
    <col min="2" max="2" width="26" style="27" customWidth="1"/>
    <col min="3" max="3" width="11.09765625" style="27" customWidth="1"/>
    <col min="4" max="4" width="12.5" style="27" customWidth="1"/>
    <col min="5" max="5" width="9.5" style="27" customWidth="1"/>
    <col min="6" max="6" width="12.09765625" style="27" customWidth="1"/>
    <col min="7" max="7" width="11.59765625" style="27" customWidth="1"/>
    <col min="8" max="8" width="12" style="27" customWidth="1"/>
    <col min="9" max="9" width="8.59765625" style="27" customWidth="1"/>
    <col min="10" max="10" width="11.19921875" style="27" customWidth="1"/>
    <col min="11" max="11" width="8.69921875" style="27" customWidth="1"/>
    <col min="12" max="16384" width="9" style="27" customWidth="1"/>
  </cols>
  <sheetData>
    <row r="1" spans="2:11" ht="47.25" customHeight="1">
      <c r="B1" s="1786" t="s">
        <v>898</v>
      </c>
      <c r="C1" s="1786"/>
      <c r="D1" s="1786"/>
      <c r="E1" s="1786"/>
      <c r="F1" s="1786"/>
      <c r="G1" s="1786"/>
      <c r="H1" s="1786"/>
      <c r="I1" s="1786"/>
      <c r="J1" s="1786"/>
      <c r="K1" s="1786"/>
    </row>
    <row r="2" spans="1:11" ht="15" customHeight="1">
      <c r="A2" s="1789" t="s">
        <v>14</v>
      </c>
      <c r="B2" s="1816" t="s">
        <v>149</v>
      </c>
      <c r="C2" s="1816" t="s">
        <v>200</v>
      </c>
      <c r="D2" s="1816"/>
      <c r="E2" s="1816"/>
      <c r="F2" s="1816" t="s">
        <v>685</v>
      </c>
      <c r="G2" s="1816" t="s">
        <v>287</v>
      </c>
      <c r="H2" s="1816"/>
      <c r="I2" s="1816"/>
      <c r="J2" s="1816" t="s">
        <v>684</v>
      </c>
      <c r="K2" s="1816"/>
    </row>
    <row r="3" spans="1:11" ht="48.75" customHeight="1">
      <c r="A3" s="1789"/>
      <c r="B3" s="1816"/>
      <c r="C3" s="1816"/>
      <c r="D3" s="1816"/>
      <c r="E3" s="1816"/>
      <c r="F3" s="1816"/>
      <c r="G3" s="1816"/>
      <c r="H3" s="1816"/>
      <c r="I3" s="1816"/>
      <c r="J3" s="1816"/>
      <c r="K3" s="1816"/>
    </row>
    <row r="4" spans="1:11" ht="45.75" customHeight="1">
      <c r="A4" s="1789"/>
      <c r="B4" s="1816"/>
      <c r="C4" s="1123" t="s">
        <v>830</v>
      </c>
      <c r="D4" s="1123" t="s">
        <v>897</v>
      </c>
      <c r="E4" s="1123" t="s">
        <v>0</v>
      </c>
      <c r="F4" s="1123" t="str">
        <f>D4</f>
        <v>TH 12 tháng </v>
      </c>
      <c r="G4" s="1123" t="str">
        <f>C4</f>
        <v>KH 
2021</v>
      </c>
      <c r="H4" s="1123" t="str">
        <f>D4</f>
        <v>TH 12 tháng </v>
      </c>
      <c r="I4" s="1123" t="s">
        <v>0</v>
      </c>
      <c r="J4" s="1123" t="str">
        <f>D4</f>
        <v>TH 12 tháng </v>
      </c>
      <c r="K4" s="1123" t="s">
        <v>425</v>
      </c>
    </row>
    <row r="5" spans="1:11" ht="34.5" customHeight="1">
      <c r="A5" s="1397">
        <v>1</v>
      </c>
      <c r="B5" s="1408" t="s">
        <v>39</v>
      </c>
      <c r="C5" s="1424">
        <v>7500</v>
      </c>
      <c r="D5" s="1424">
        <v>3075</v>
      </c>
      <c r="E5" s="1425">
        <f aca="true" t="shared" si="0" ref="E5:E10">D5/C5*100</f>
        <v>41</v>
      </c>
      <c r="F5" s="1424">
        <v>3075</v>
      </c>
      <c r="G5" s="1424">
        <v>6000</v>
      </c>
      <c r="H5" s="1424">
        <v>2235</v>
      </c>
      <c r="I5" s="1425">
        <f aca="true" t="shared" si="1" ref="I5:I10">H5/G5*100</f>
        <v>37.25</v>
      </c>
      <c r="J5" s="1426">
        <v>0</v>
      </c>
      <c r="K5" s="1441">
        <f>J5/F5*100</f>
        <v>0</v>
      </c>
    </row>
    <row r="6" spans="1:11" ht="34.5" customHeight="1">
      <c r="A6" s="1397">
        <v>2</v>
      </c>
      <c r="B6" s="1409" t="s">
        <v>100</v>
      </c>
      <c r="C6" s="1424">
        <v>33500</v>
      </c>
      <c r="D6" s="1424">
        <v>12423</v>
      </c>
      <c r="E6" s="1425">
        <f t="shared" si="0"/>
        <v>37.08358208955224</v>
      </c>
      <c r="F6" s="1424">
        <v>12423</v>
      </c>
      <c r="G6" s="1424">
        <v>25500</v>
      </c>
      <c r="H6" s="1424">
        <v>12200</v>
      </c>
      <c r="I6" s="1425">
        <f t="shared" si="1"/>
        <v>47.84313725490196</v>
      </c>
      <c r="J6" s="1426">
        <v>0</v>
      </c>
      <c r="K6" s="1442">
        <f>J6/F6*100</f>
        <v>0</v>
      </c>
    </row>
    <row r="7" spans="1:11" ht="34.5" customHeight="1">
      <c r="A7" s="1397">
        <v>3</v>
      </c>
      <c r="B7" s="1409" t="s">
        <v>148</v>
      </c>
      <c r="C7" s="1424">
        <v>33500</v>
      </c>
      <c r="D7" s="1424">
        <v>35125</v>
      </c>
      <c r="E7" s="1425">
        <f t="shared" si="0"/>
        <v>104.8507462686567</v>
      </c>
      <c r="F7" s="1424">
        <v>34020</v>
      </c>
      <c r="G7" s="1424">
        <v>25500</v>
      </c>
      <c r="H7" s="1424">
        <v>31659</v>
      </c>
      <c r="I7" s="1425">
        <f t="shared" si="1"/>
        <v>124.1529411764706</v>
      </c>
      <c r="J7" s="1426">
        <v>0</v>
      </c>
      <c r="K7" s="1442">
        <f>J7/F7*100</f>
        <v>0</v>
      </c>
    </row>
    <row r="8" spans="1:11" ht="34.5" customHeight="1">
      <c r="A8" s="1397">
        <v>4</v>
      </c>
      <c r="B8" s="1409" t="s">
        <v>99</v>
      </c>
      <c r="C8" s="1424">
        <v>22500</v>
      </c>
      <c r="D8" s="1424">
        <v>10238</v>
      </c>
      <c r="E8" s="1425">
        <f t="shared" si="0"/>
        <v>45.50222222222222</v>
      </c>
      <c r="F8" s="1424">
        <v>10238</v>
      </c>
      <c r="G8" s="1424">
        <v>17000</v>
      </c>
      <c r="H8" s="1424">
        <v>10238</v>
      </c>
      <c r="I8" s="1425">
        <f t="shared" si="1"/>
        <v>60.22352941176471</v>
      </c>
      <c r="J8" s="1426">
        <v>0</v>
      </c>
      <c r="K8" s="1441">
        <f>J8/F8*100</f>
        <v>0</v>
      </c>
    </row>
    <row r="9" spans="1:11" ht="34.5" customHeight="1">
      <c r="A9" s="1397">
        <v>5</v>
      </c>
      <c r="B9" s="1409" t="s">
        <v>93</v>
      </c>
      <c r="C9" s="1424">
        <v>22000</v>
      </c>
      <c r="D9" s="1424">
        <v>25173</v>
      </c>
      <c r="E9" s="1425">
        <f t="shared" si="0"/>
        <v>114.42272727272726</v>
      </c>
      <c r="F9" s="1424">
        <v>13649</v>
      </c>
      <c r="G9" s="1424">
        <v>18000</v>
      </c>
      <c r="H9" s="1424">
        <v>13350</v>
      </c>
      <c r="I9" s="1425">
        <f t="shared" si="1"/>
        <v>74.16666666666667</v>
      </c>
      <c r="J9" s="1426">
        <v>0</v>
      </c>
      <c r="K9" s="1441">
        <f>J9/F9*100</f>
        <v>0</v>
      </c>
    </row>
    <row r="10" spans="1:11" ht="34.5" customHeight="1">
      <c r="A10" s="1397">
        <v>6</v>
      </c>
      <c r="B10" s="1409" t="s">
        <v>92</v>
      </c>
      <c r="C10" s="1424">
        <v>6000</v>
      </c>
      <c r="D10" s="1424">
        <v>2725</v>
      </c>
      <c r="E10" s="1425">
        <f t="shared" si="0"/>
        <v>45.416666666666664</v>
      </c>
      <c r="F10" s="1424">
        <v>2508</v>
      </c>
      <c r="G10" s="1424">
        <v>4500</v>
      </c>
      <c r="H10" s="1424">
        <v>2430</v>
      </c>
      <c r="I10" s="1425">
        <f t="shared" si="1"/>
        <v>54</v>
      </c>
      <c r="J10" s="1426">
        <v>0</v>
      </c>
      <c r="K10" s="1426">
        <v>0</v>
      </c>
    </row>
    <row r="11" spans="1:11" ht="34.5" customHeight="1">
      <c r="A11" s="1397">
        <v>7</v>
      </c>
      <c r="B11" s="1409" t="s">
        <v>147</v>
      </c>
      <c r="C11" s="1424">
        <v>5000</v>
      </c>
      <c r="D11" s="1424">
        <v>5464</v>
      </c>
      <c r="E11" s="1425">
        <f>D11/C11*100</f>
        <v>109.28</v>
      </c>
      <c r="F11" s="1424">
        <v>4917</v>
      </c>
      <c r="G11" s="1424">
        <v>3500</v>
      </c>
      <c r="H11" s="1424">
        <v>4904</v>
      </c>
      <c r="I11" s="1425">
        <f>H11/G11*100</f>
        <v>140.11428571428573</v>
      </c>
      <c r="J11" s="1426">
        <v>0</v>
      </c>
      <c r="K11" s="1441">
        <f>J10/F11*100</f>
        <v>0</v>
      </c>
    </row>
    <row r="12" spans="1:11" ht="34.5" customHeight="1">
      <c r="A12" s="1816" t="s">
        <v>13</v>
      </c>
      <c r="B12" s="1816"/>
      <c r="C12" s="1420">
        <f>SUM(C5:C11)</f>
        <v>130000</v>
      </c>
      <c r="D12" s="1420">
        <f>SUM(D5:D11)</f>
        <v>94223</v>
      </c>
      <c r="E12" s="1417">
        <f>D12/C12*100</f>
        <v>72.47923076923077</v>
      </c>
      <c r="F12" s="1420">
        <f>SUM(F5:F11)</f>
        <v>80830</v>
      </c>
      <c r="G12" s="1420">
        <f>SUM(G5:G11)</f>
        <v>100000</v>
      </c>
      <c r="H12" s="1420">
        <f>SUM(H5:H11)</f>
        <v>77016</v>
      </c>
      <c r="I12" s="1417">
        <f>H12/G12*100</f>
        <v>77.01599999999999</v>
      </c>
      <c r="J12" s="1439">
        <f>SUM(J5:J11)</f>
        <v>0</v>
      </c>
      <c r="K12" s="1440">
        <f>J12/F12*100</f>
        <v>0</v>
      </c>
    </row>
    <row r="13" ht="15">
      <c r="B13" s="1438"/>
    </row>
    <row r="14" ht="15">
      <c r="B14" s="1331"/>
    </row>
  </sheetData>
  <sheetProtection/>
  <mergeCells count="8">
    <mergeCell ref="A12:B12"/>
    <mergeCell ref="A2:A4"/>
    <mergeCell ref="B1:K1"/>
    <mergeCell ref="B2:B4"/>
    <mergeCell ref="F2:F3"/>
    <mergeCell ref="G2:I3"/>
    <mergeCell ref="J2:K3"/>
    <mergeCell ref="C2:E3"/>
  </mergeCells>
  <printOptions/>
  <pageMargins left="0.63" right="0" top="0.41" bottom="0.48" header="0.25" footer="0.2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zoomScalePageLayoutView="0" workbookViewId="0" topLeftCell="A24">
      <selection activeCell="O24" sqref="O24"/>
    </sheetView>
  </sheetViews>
  <sheetFormatPr defaultColWidth="8.796875" defaultRowHeight="15"/>
  <cols>
    <col min="1" max="1" width="3.69921875" style="27" customWidth="1"/>
    <col min="2" max="2" width="17.59765625" style="27" customWidth="1"/>
    <col min="3" max="3" width="7.59765625" style="27" customWidth="1"/>
    <col min="4" max="4" width="6.69921875" style="27" customWidth="1"/>
    <col min="5" max="5" width="5.09765625" style="27" customWidth="1"/>
    <col min="6" max="6" width="6.09765625" style="27" customWidth="1"/>
    <col min="7" max="7" width="5.5" style="27" customWidth="1"/>
    <col min="8" max="8" width="5.19921875" style="27" customWidth="1"/>
    <col min="9" max="9" width="5.8984375" style="27" customWidth="1"/>
    <col min="10" max="10" width="5.59765625" style="27" customWidth="1"/>
    <col min="11" max="11" width="6.19921875" style="27" customWidth="1"/>
    <col min="12" max="12" width="6.69921875" style="27" customWidth="1"/>
    <col min="13" max="13" width="6.09765625" style="27" customWidth="1"/>
    <col min="14" max="14" width="7" style="27" customWidth="1"/>
    <col min="15" max="15" width="6.5" style="27" customWidth="1"/>
    <col min="16" max="16" width="6" style="27" customWidth="1"/>
    <col min="17" max="17" width="6.59765625" style="27" customWidth="1"/>
    <col min="18" max="18" width="6" style="27" customWidth="1"/>
    <col min="19" max="19" width="5.59765625" style="27" customWidth="1"/>
    <col min="20" max="20" width="6.59765625" style="27" customWidth="1"/>
    <col min="21" max="23" width="9" style="27" customWidth="1"/>
  </cols>
  <sheetData>
    <row r="1" spans="1:16" ht="29.25" customHeight="1" hidden="1">
      <c r="A1" s="1835" t="s">
        <v>89</v>
      </c>
      <c r="B1" s="1835"/>
      <c r="C1" s="1835"/>
      <c r="D1" s="1835"/>
      <c r="E1" s="1835"/>
      <c r="F1" s="1835"/>
      <c r="G1" s="1835"/>
      <c r="H1" s="1835"/>
      <c r="I1" s="1835"/>
      <c r="J1" s="1835"/>
      <c r="K1" s="1835"/>
      <c r="L1" s="1835"/>
      <c r="M1" s="1835"/>
      <c r="N1" s="1835"/>
      <c r="O1" s="1835"/>
      <c r="P1" s="1835"/>
    </row>
    <row r="2" spans="1:16" ht="26.25" customHeight="1" hidden="1">
      <c r="A2" s="1835" t="s">
        <v>150</v>
      </c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5"/>
      <c r="N2" s="1835"/>
      <c r="O2" s="1835"/>
      <c r="P2" s="1835"/>
    </row>
    <row r="3" spans="2:12" ht="17.25" hidden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20" ht="30" customHeight="1" hidden="1">
      <c r="A4" s="1847" t="s">
        <v>16</v>
      </c>
      <c r="B4" s="1847" t="s">
        <v>17</v>
      </c>
      <c r="C4" s="1837" t="s">
        <v>18</v>
      </c>
      <c r="D4" s="1838"/>
      <c r="E4" s="1838"/>
      <c r="F4" s="1838"/>
      <c r="G4" s="1838"/>
      <c r="H4" s="1838"/>
      <c r="I4" s="1838"/>
      <c r="J4" s="1838"/>
      <c r="K4" s="1838"/>
      <c r="L4" s="1838"/>
      <c r="M4" s="1838"/>
      <c r="N4" s="1838"/>
      <c r="O4" s="1838"/>
      <c r="P4" s="1838"/>
      <c r="Q4" s="1443"/>
      <c r="R4" s="1444"/>
      <c r="S4" s="1444"/>
      <c r="T4" s="1445"/>
    </row>
    <row r="5" spans="1:20" ht="39" customHeight="1" hidden="1">
      <c r="A5" s="1847"/>
      <c r="B5" s="1847"/>
      <c r="C5" s="1842" t="s">
        <v>19</v>
      </c>
      <c r="D5" s="1842"/>
      <c r="E5" s="1842"/>
      <c r="F5" s="1842" t="s">
        <v>20</v>
      </c>
      <c r="G5" s="1842"/>
      <c r="H5" s="1842"/>
      <c r="I5" s="1446"/>
      <c r="J5" s="1446"/>
      <c r="K5" s="1839" t="s">
        <v>21</v>
      </c>
      <c r="L5" s="1840"/>
      <c r="M5" s="1841"/>
      <c r="N5" s="1842" t="s">
        <v>30</v>
      </c>
      <c r="O5" s="1842"/>
      <c r="P5" s="1839"/>
      <c r="Q5" s="1848"/>
      <c r="R5" s="1849"/>
      <c r="S5" s="1849"/>
      <c r="T5" s="1843"/>
    </row>
    <row r="6" spans="1:20" ht="56.25" customHeight="1" hidden="1">
      <c r="A6" s="1847"/>
      <c r="B6" s="1847"/>
      <c r="C6" s="1125" t="s">
        <v>152</v>
      </c>
      <c r="D6" s="1126" t="s">
        <v>151</v>
      </c>
      <c r="E6" s="1125" t="s">
        <v>22</v>
      </c>
      <c r="F6" s="1125" t="s">
        <v>153</v>
      </c>
      <c r="G6" s="1126" t="s">
        <v>151</v>
      </c>
      <c r="H6" s="1125" t="s">
        <v>22</v>
      </c>
      <c r="I6" s="1125"/>
      <c r="J6" s="1125"/>
      <c r="K6" s="1125" t="s">
        <v>152</v>
      </c>
      <c r="L6" s="1126" t="s">
        <v>151</v>
      </c>
      <c r="M6" s="1446" t="s">
        <v>22</v>
      </c>
      <c r="N6" s="1125" t="s">
        <v>154</v>
      </c>
      <c r="O6" s="1126" t="s">
        <v>151</v>
      </c>
      <c r="P6" s="1446" t="s">
        <v>22</v>
      </c>
      <c r="Q6" s="1471"/>
      <c r="R6" s="48"/>
      <c r="S6" s="48"/>
      <c r="T6" s="1843"/>
    </row>
    <row r="7" spans="1:20" ht="22.5" customHeight="1" hidden="1">
      <c r="A7" s="1447">
        <v>1</v>
      </c>
      <c r="B7" s="1448" t="s">
        <v>23</v>
      </c>
      <c r="C7" s="1472" t="s">
        <v>70</v>
      </c>
      <c r="D7" s="1473" t="s">
        <v>70</v>
      </c>
      <c r="E7" s="1474">
        <v>100</v>
      </c>
      <c r="F7" s="1473" t="s">
        <v>31</v>
      </c>
      <c r="G7" s="1473" t="s">
        <v>31</v>
      </c>
      <c r="H7" s="1474">
        <v>100</v>
      </c>
      <c r="I7" s="1474"/>
      <c r="J7" s="1474"/>
      <c r="K7" s="1473" t="s">
        <v>80</v>
      </c>
      <c r="L7" s="1475" t="s">
        <v>83</v>
      </c>
      <c r="M7" s="1474">
        <v>582</v>
      </c>
      <c r="N7" s="1476">
        <v>50</v>
      </c>
      <c r="O7" s="1477">
        <v>50</v>
      </c>
      <c r="P7" s="1478">
        <f aca="true" t="shared" si="0" ref="P7:P13">O7/N7*100</f>
        <v>100</v>
      </c>
      <c r="Q7" s="1449"/>
      <c r="R7" s="1450"/>
      <c r="S7" s="1451"/>
      <c r="T7" s="43"/>
    </row>
    <row r="8" spans="1:20" ht="22.5" customHeight="1" hidden="1">
      <c r="A8" s="1452">
        <v>2</v>
      </c>
      <c r="B8" s="1453" t="s">
        <v>24</v>
      </c>
      <c r="C8" s="1479" t="s">
        <v>71</v>
      </c>
      <c r="D8" s="1480" t="s">
        <v>71</v>
      </c>
      <c r="E8" s="1481">
        <v>100</v>
      </c>
      <c r="F8" s="1480" t="s">
        <v>31</v>
      </c>
      <c r="G8" s="1480" t="s">
        <v>31</v>
      </c>
      <c r="H8" s="1481">
        <v>100</v>
      </c>
      <c r="I8" s="1481"/>
      <c r="J8" s="1481"/>
      <c r="K8" s="1480" t="s">
        <v>81</v>
      </c>
      <c r="L8" s="1482" t="s">
        <v>84</v>
      </c>
      <c r="M8" s="1481">
        <v>302</v>
      </c>
      <c r="N8" s="1483">
        <v>50</v>
      </c>
      <c r="O8" s="1484">
        <v>38</v>
      </c>
      <c r="P8" s="1485">
        <f t="shared" si="0"/>
        <v>76</v>
      </c>
      <c r="Q8" s="1449"/>
      <c r="R8" s="1450"/>
      <c r="S8" s="1451"/>
      <c r="T8" s="43"/>
    </row>
    <row r="9" spans="1:20" ht="22.5" customHeight="1" hidden="1">
      <c r="A9" s="1452">
        <v>3</v>
      </c>
      <c r="B9" s="1453" t="s">
        <v>25</v>
      </c>
      <c r="C9" s="1479" t="s">
        <v>72</v>
      </c>
      <c r="D9" s="1480" t="s">
        <v>72</v>
      </c>
      <c r="E9" s="1481">
        <v>100</v>
      </c>
      <c r="F9" s="1480" t="s">
        <v>31</v>
      </c>
      <c r="G9" s="1480" t="s">
        <v>31</v>
      </c>
      <c r="H9" s="1481">
        <v>100</v>
      </c>
      <c r="I9" s="1481"/>
      <c r="J9" s="1481"/>
      <c r="K9" s="1480" t="s">
        <v>80</v>
      </c>
      <c r="L9" s="1482" t="s">
        <v>85</v>
      </c>
      <c r="M9" s="1481">
        <v>153</v>
      </c>
      <c r="N9" s="1483">
        <v>50</v>
      </c>
      <c r="O9" s="1484">
        <v>10</v>
      </c>
      <c r="P9" s="1485">
        <f t="shared" si="0"/>
        <v>20</v>
      </c>
      <c r="Q9" s="1449"/>
      <c r="R9" s="1450"/>
      <c r="S9" s="1451"/>
      <c r="T9" s="43"/>
    </row>
    <row r="10" spans="1:20" ht="22.5" customHeight="1" hidden="1">
      <c r="A10" s="1452">
        <v>4</v>
      </c>
      <c r="B10" s="1453" t="s">
        <v>26</v>
      </c>
      <c r="C10" s="1479" t="s">
        <v>73</v>
      </c>
      <c r="D10" s="1480" t="s">
        <v>73</v>
      </c>
      <c r="E10" s="1481">
        <v>100</v>
      </c>
      <c r="F10" s="1480" t="s">
        <v>31</v>
      </c>
      <c r="G10" s="1480" t="s">
        <v>31</v>
      </c>
      <c r="H10" s="1481">
        <v>100</v>
      </c>
      <c r="I10" s="1481"/>
      <c r="J10" s="1481"/>
      <c r="K10" s="1480" t="s">
        <v>81</v>
      </c>
      <c r="L10" s="1482" t="s">
        <v>86</v>
      </c>
      <c r="M10" s="1481">
        <v>46.6</v>
      </c>
      <c r="N10" s="1483">
        <v>40</v>
      </c>
      <c r="O10" s="1484">
        <v>4</v>
      </c>
      <c r="P10" s="1485">
        <f t="shared" si="0"/>
        <v>10</v>
      </c>
      <c r="Q10" s="1449"/>
      <c r="R10" s="1450"/>
      <c r="S10" s="1451"/>
      <c r="T10" s="43"/>
    </row>
    <row r="11" spans="1:20" ht="22.5" customHeight="1" hidden="1">
      <c r="A11" s="1452">
        <v>5</v>
      </c>
      <c r="B11" s="1453" t="s">
        <v>27</v>
      </c>
      <c r="C11" s="1479" t="s">
        <v>74</v>
      </c>
      <c r="D11" s="1480" t="s">
        <v>74</v>
      </c>
      <c r="E11" s="1481">
        <v>100</v>
      </c>
      <c r="F11" s="1480" t="s">
        <v>31</v>
      </c>
      <c r="G11" s="1480" t="s">
        <v>31</v>
      </c>
      <c r="H11" s="1481">
        <v>100</v>
      </c>
      <c r="I11" s="1481"/>
      <c r="J11" s="1481"/>
      <c r="K11" s="1480" t="s">
        <v>81</v>
      </c>
      <c r="L11" s="1482" t="s">
        <v>81</v>
      </c>
      <c r="M11" s="1481">
        <v>100</v>
      </c>
      <c r="N11" s="1483">
        <v>50</v>
      </c>
      <c r="O11" s="1484">
        <v>7</v>
      </c>
      <c r="P11" s="1485">
        <f t="shared" si="0"/>
        <v>14.000000000000002</v>
      </c>
      <c r="Q11" s="1449"/>
      <c r="R11" s="1450"/>
      <c r="S11" s="1451"/>
      <c r="T11" s="43"/>
    </row>
    <row r="12" spans="1:20" ht="22.5" customHeight="1" hidden="1">
      <c r="A12" s="1452">
        <v>6</v>
      </c>
      <c r="B12" s="1453" t="s">
        <v>28</v>
      </c>
      <c r="C12" s="1479" t="s">
        <v>75</v>
      </c>
      <c r="D12" s="1480" t="s">
        <v>75</v>
      </c>
      <c r="E12" s="1481">
        <v>100</v>
      </c>
      <c r="F12" s="1480" t="s">
        <v>31</v>
      </c>
      <c r="G12" s="1480" t="s">
        <v>31</v>
      </c>
      <c r="H12" s="1481">
        <v>100</v>
      </c>
      <c r="I12" s="1481"/>
      <c r="J12" s="1481"/>
      <c r="K12" s="1480" t="s">
        <v>81</v>
      </c>
      <c r="L12" s="1482" t="s">
        <v>81</v>
      </c>
      <c r="M12" s="1481">
        <v>100</v>
      </c>
      <c r="N12" s="1483">
        <v>30</v>
      </c>
      <c r="O12" s="1484">
        <v>10</v>
      </c>
      <c r="P12" s="1485">
        <f t="shared" si="0"/>
        <v>33.33333333333333</v>
      </c>
      <c r="Q12" s="1449"/>
      <c r="R12" s="1450"/>
      <c r="S12" s="1451"/>
      <c r="T12" s="43"/>
    </row>
    <row r="13" spans="1:20" ht="22.5" customHeight="1" hidden="1">
      <c r="A13" s="1454">
        <v>7</v>
      </c>
      <c r="B13" s="1455" t="s">
        <v>29</v>
      </c>
      <c r="C13" s="1486" t="s">
        <v>31</v>
      </c>
      <c r="D13" s="1486" t="s">
        <v>77</v>
      </c>
      <c r="E13" s="1487">
        <v>230</v>
      </c>
      <c r="F13" s="1486"/>
      <c r="G13" s="1488"/>
      <c r="H13" s="1487"/>
      <c r="I13" s="1487"/>
      <c r="J13" s="1487"/>
      <c r="K13" s="1486"/>
      <c r="L13" s="1489" t="s">
        <v>87</v>
      </c>
      <c r="M13" s="1487"/>
      <c r="N13" s="1490">
        <v>20</v>
      </c>
      <c r="O13" s="1491">
        <v>71</v>
      </c>
      <c r="P13" s="1492">
        <f t="shared" si="0"/>
        <v>355</v>
      </c>
      <c r="Q13" s="1449"/>
      <c r="R13" s="1450"/>
      <c r="S13" s="1451"/>
      <c r="T13" s="43"/>
    </row>
    <row r="14" spans="1:20" ht="22.5" customHeight="1" hidden="1">
      <c r="A14" s="1833" t="s">
        <v>2</v>
      </c>
      <c r="B14" s="1833"/>
      <c r="C14" s="1456" t="s">
        <v>76</v>
      </c>
      <c r="D14" s="1456" t="s">
        <v>78</v>
      </c>
      <c r="E14" s="1457">
        <v>131.8</v>
      </c>
      <c r="F14" s="1458" t="s">
        <v>79</v>
      </c>
      <c r="G14" s="1458" t="s">
        <v>79</v>
      </c>
      <c r="H14" s="1457">
        <v>100</v>
      </c>
      <c r="I14" s="1457"/>
      <c r="J14" s="1457"/>
      <c r="K14" s="1458" t="s">
        <v>82</v>
      </c>
      <c r="L14" s="1459" t="s">
        <v>88</v>
      </c>
      <c r="M14" s="1460">
        <v>266.8</v>
      </c>
      <c r="N14" s="1461">
        <f>SUM(N7:N13)</f>
        <v>290</v>
      </c>
      <c r="O14" s="1461">
        <f>SUM(O7:O13)</f>
        <v>190</v>
      </c>
      <c r="P14" s="1462">
        <f>O14/N14*100</f>
        <v>65.51724137931035</v>
      </c>
      <c r="Q14" s="1463"/>
      <c r="R14" s="1464"/>
      <c r="S14" s="1465"/>
      <c r="T14" s="43"/>
    </row>
    <row r="15" spans="1:20" ht="22.5" customHeight="1" hidden="1">
      <c r="A15" s="1466"/>
      <c r="B15" s="1466"/>
      <c r="C15" s="1467"/>
      <c r="D15" s="1467"/>
      <c r="E15" s="16"/>
      <c r="F15" s="1468"/>
      <c r="G15" s="1468"/>
      <c r="H15" s="16"/>
      <c r="I15" s="16"/>
      <c r="J15" s="16"/>
      <c r="K15" s="1468"/>
      <c r="L15" s="16"/>
      <c r="M15" s="17"/>
      <c r="N15" s="1468"/>
      <c r="O15" s="17"/>
      <c r="P15" s="18"/>
      <c r="Q15" s="43"/>
      <c r="R15" s="43"/>
      <c r="S15" s="43"/>
      <c r="T15" s="1469"/>
    </row>
    <row r="16" spans="1:20" ht="22.5" customHeight="1" hidden="1">
      <c r="A16" s="1466"/>
      <c r="B16" s="1466"/>
      <c r="C16" s="1467"/>
      <c r="D16" s="1467"/>
      <c r="E16" s="16"/>
      <c r="F16" s="1468"/>
      <c r="G16" s="1468"/>
      <c r="H16" s="16"/>
      <c r="I16" s="16"/>
      <c r="J16" s="16"/>
      <c r="K16" s="1468"/>
      <c r="L16" s="16"/>
      <c r="M16" s="17"/>
      <c r="N16" s="1468"/>
      <c r="O16" s="17"/>
      <c r="P16" s="18"/>
      <c r="Q16" s="43"/>
      <c r="R16" s="43"/>
      <c r="S16" s="43"/>
      <c r="T16" s="1469"/>
    </row>
    <row r="17" spans="1:20" ht="22.5" customHeight="1" hidden="1">
      <c r="A17" s="1466"/>
      <c r="B17" s="1466"/>
      <c r="C17" s="1467"/>
      <c r="D17" s="1467"/>
      <c r="E17" s="16"/>
      <c r="F17" s="1468"/>
      <c r="G17" s="1468"/>
      <c r="H17" s="16"/>
      <c r="I17" s="16"/>
      <c r="J17" s="16"/>
      <c r="K17" s="1468"/>
      <c r="L17" s="16"/>
      <c r="M17" s="17"/>
      <c r="N17" s="1468"/>
      <c r="O17" s="17"/>
      <c r="P17" s="18"/>
      <c r="Q17" s="43"/>
      <c r="R17" s="43"/>
      <c r="S17" s="43"/>
      <c r="T17" s="1469"/>
    </row>
    <row r="18" spans="1:23" ht="33" customHeight="1">
      <c r="A18" s="1844" t="s">
        <v>899</v>
      </c>
      <c r="B18" s="1845"/>
      <c r="C18" s="1845"/>
      <c r="D18" s="1845"/>
      <c r="E18" s="1845"/>
      <c r="F18" s="1845"/>
      <c r="G18" s="1845"/>
      <c r="H18" s="1845"/>
      <c r="I18" s="1845"/>
      <c r="J18" s="1845"/>
      <c r="K18" s="1845"/>
      <c r="L18" s="1845"/>
      <c r="M18" s="1845"/>
      <c r="N18" s="1845"/>
      <c r="O18" s="1845"/>
      <c r="P18" s="1845"/>
      <c r="Q18" s="1845"/>
      <c r="R18" s="1845"/>
      <c r="S18" s="1845"/>
      <c r="T18" s="1846"/>
      <c r="U18" s="43"/>
      <c r="V18" s="1469"/>
      <c r="W18" s="1470"/>
    </row>
    <row r="19" spans="1:23" ht="18" customHeight="1">
      <c r="A19" s="47"/>
      <c r="B19" s="1836"/>
      <c r="C19" s="1836"/>
      <c r="D19" s="1836"/>
      <c r="E19" s="1836"/>
      <c r="F19" s="1836"/>
      <c r="G19" s="1836"/>
      <c r="H19" s="1836"/>
      <c r="I19" s="1836"/>
      <c r="J19" s="1836"/>
      <c r="K19" s="1836"/>
      <c r="L19" s="1836"/>
      <c r="M19" s="1836"/>
      <c r="N19" s="1836"/>
      <c r="O19" s="1836"/>
      <c r="P19" s="1836"/>
      <c r="Q19" s="1836"/>
      <c r="R19" s="43"/>
      <c r="S19" s="43"/>
      <c r="T19" s="43"/>
      <c r="U19" s="43"/>
      <c r="V19" s="1469"/>
      <c r="W19" s="1470"/>
    </row>
    <row r="20" spans="1:21" ht="40.5" customHeight="1">
      <c r="A20" s="1816" t="s">
        <v>14</v>
      </c>
      <c r="B20" s="1816" t="s">
        <v>228</v>
      </c>
      <c r="C20" s="1816" t="s">
        <v>222</v>
      </c>
      <c r="D20" s="1816"/>
      <c r="E20" s="1816"/>
      <c r="F20" s="1816" t="s">
        <v>428</v>
      </c>
      <c r="G20" s="1816"/>
      <c r="H20" s="1816"/>
      <c r="I20" s="1816"/>
      <c r="J20" s="1816"/>
      <c r="K20" s="1816" t="s">
        <v>477</v>
      </c>
      <c r="L20" s="1816"/>
      <c r="M20" s="1816"/>
      <c r="N20" s="1816" t="s">
        <v>294</v>
      </c>
      <c r="O20" s="1816"/>
      <c r="P20" s="1816"/>
      <c r="Q20" s="1834" t="s">
        <v>223</v>
      </c>
      <c r="R20" s="1834"/>
      <c r="S20" s="1834"/>
      <c r="T20" s="1816" t="s">
        <v>204</v>
      </c>
      <c r="U20" s="748"/>
    </row>
    <row r="21" spans="1:20" ht="70.5" customHeight="1">
      <c r="A21" s="1816"/>
      <c r="B21" s="1816"/>
      <c r="C21" s="1123" t="s">
        <v>831</v>
      </c>
      <c r="D21" s="1123" t="s">
        <v>897</v>
      </c>
      <c r="E21" s="1123" t="s">
        <v>54</v>
      </c>
      <c r="F21" s="1123" t="s">
        <v>832</v>
      </c>
      <c r="G21" s="1123" t="str">
        <f>D21</f>
        <v>TH 12 tháng </v>
      </c>
      <c r="H21" s="1123" t="s">
        <v>54</v>
      </c>
      <c r="I21" s="1123" t="s">
        <v>426</v>
      </c>
      <c r="J21" s="1123" t="s">
        <v>427</v>
      </c>
      <c r="K21" s="1123" t="s">
        <v>830</v>
      </c>
      <c r="L21" s="1123" t="str">
        <f>D21</f>
        <v>TH 12 tháng </v>
      </c>
      <c r="M21" s="1123" t="s">
        <v>54</v>
      </c>
      <c r="N21" s="1123" t="s">
        <v>833</v>
      </c>
      <c r="O21" s="1123" t="str">
        <f>D21</f>
        <v>TH 12 tháng </v>
      </c>
      <c r="P21" s="1123" t="s">
        <v>54</v>
      </c>
      <c r="Q21" s="1123" t="s">
        <v>834</v>
      </c>
      <c r="R21" s="1123" t="str">
        <f>D21</f>
        <v>TH 12 tháng </v>
      </c>
      <c r="S21" s="1123" t="s">
        <v>54</v>
      </c>
      <c r="T21" s="1816"/>
    </row>
    <row r="22" spans="1:20" ht="28.5" customHeight="1">
      <c r="A22" s="1397">
        <v>1</v>
      </c>
      <c r="B22" s="1409" t="s">
        <v>104</v>
      </c>
      <c r="C22" s="1500">
        <v>350</v>
      </c>
      <c r="D22" s="1500">
        <v>845</v>
      </c>
      <c r="E22" s="1501">
        <f aca="true" t="shared" si="1" ref="E22:E31">D22/C22*100</f>
        <v>241.42857142857142</v>
      </c>
      <c r="F22" s="1502">
        <v>3</v>
      </c>
      <c r="G22" s="1502">
        <v>4</v>
      </c>
      <c r="H22" s="1503">
        <f>G22/F22*100</f>
        <v>133.33333333333331</v>
      </c>
      <c r="I22" s="1500">
        <v>43</v>
      </c>
      <c r="J22" s="1500">
        <v>1</v>
      </c>
      <c r="K22" s="1500">
        <v>12</v>
      </c>
      <c r="L22" s="1500">
        <v>47</v>
      </c>
      <c r="M22" s="1425">
        <f>L22/K22*100</f>
        <v>391.66666666666663</v>
      </c>
      <c r="N22" s="1500">
        <v>127</v>
      </c>
      <c r="O22" s="1500">
        <v>120</v>
      </c>
      <c r="P22" s="1501">
        <f>O22/N22*100</f>
        <v>94.48818897637796</v>
      </c>
      <c r="Q22" s="1502">
        <v>180</v>
      </c>
      <c r="R22" s="1500">
        <v>154</v>
      </c>
      <c r="S22" s="1425">
        <f>R22/Q22*100</f>
        <v>85.55555555555556</v>
      </c>
      <c r="T22" s="1397">
        <v>3</v>
      </c>
    </row>
    <row r="23" spans="1:20" ht="38.25" customHeight="1">
      <c r="A23" s="1397">
        <v>2</v>
      </c>
      <c r="B23" s="1409" t="s">
        <v>874</v>
      </c>
      <c r="C23" s="1500">
        <v>650</v>
      </c>
      <c r="D23" s="1500">
        <v>710</v>
      </c>
      <c r="E23" s="1501">
        <f t="shared" si="1"/>
        <v>109.23076923076923</v>
      </c>
      <c r="F23" s="1426">
        <v>0</v>
      </c>
      <c r="G23" s="1426">
        <v>0</v>
      </c>
      <c r="H23" s="1503"/>
      <c r="I23" s="1426">
        <v>0</v>
      </c>
      <c r="J23" s="1426">
        <v>0</v>
      </c>
      <c r="K23" s="1426">
        <v>0</v>
      </c>
      <c r="L23" s="1426">
        <v>0</v>
      </c>
      <c r="M23" s="1426">
        <v>0</v>
      </c>
      <c r="N23" s="1426">
        <v>0</v>
      </c>
      <c r="O23" s="1426">
        <v>0</v>
      </c>
      <c r="P23" s="1426">
        <v>0</v>
      </c>
      <c r="Q23" s="1426">
        <v>0</v>
      </c>
      <c r="R23" s="1426">
        <v>0</v>
      </c>
      <c r="S23" s="1426">
        <v>0</v>
      </c>
      <c r="T23" s="1426">
        <v>0</v>
      </c>
    </row>
    <row r="24" spans="1:20" ht="30" customHeight="1">
      <c r="A24" s="1397">
        <v>3</v>
      </c>
      <c r="B24" s="1504" t="s">
        <v>103</v>
      </c>
      <c r="C24" s="1500">
        <v>500</v>
      </c>
      <c r="D24" s="1500">
        <v>500</v>
      </c>
      <c r="E24" s="1501">
        <f t="shared" si="1"/>
        <v>100</v>
      </c>
      <c r="F24" s="1502">
        <v>1</v>
      </c>
      <c r="G24" s="1426">
        <v>0</v>
      </c>
      <c r="H24" s="1503">
        <f aca="true" t="shared" si="2" ref="H24:H31">G24/F24*100</f>
        <v>0</v>
      </c>
      <c r="I24" s="1426">
        <v>0</v>
      </c>
      <c r="J24" s="1426">
        <v>0</v>
      </c>
      <c r="K24" s="1500">
        <v>55</v>
      </c>
      <c r="L24" s="1500">
        <v>34</v>
      </c>
      <c r="M24" s="1425">
        <f aca="true" t="shared" si="3" ref="M24:M31">L24/K24*100</f>
        <v>61.81818181818181</v>
      </c>
      <c r="N24" s="1502">
        <v>774</v>
      </c>
      <c r="O24" s="1500">
        <v>744</v>
      </c>
      <c r="P24" s="1501">
        <f aca="true" t="shared" si="4" ref="P24:P31">O24/N24*100</f>
        <v>96.12403100775194</v>
      </c>
      <c r="Q24" s="1502">
        <v>1540</v>
      </c>
      <c r="R24" s="1500">
        <v>1486</v>
      </c>
      <c r="S24" s="1425">
        <f>R24/Q24*100</f>
        <v>96.4935064935065</v>
      </c>
      <c r="T24" s="1397">
        <v>128</v>
      </c>
    </row>
    <row r="25" spans="1:20" ht="30" customHeight="1">
      <c r="A25" s="1397">
        <v>4</v>
      </c>
      <c r="B25" s="1504" t="s">
        <v>100</v>
      </c>
      <c r="C25" s="1500">
        <v>250</v>
      </c>
      <c r="D25" s="1500">
        <v>253</v>
      </c>
      <c r="E25" s="1501">
        <f t="shared" si="1"/>
        <v>101.2</v>
      </c>
      <c r="F25" s="1502">
        <v>1</v>
      </c>
      <c r="G25" s="1426">
        <v>0</v>
      </c>
      <c r="H25" s="1503">
        <f t="shared" si="2"/>
        <v>0</v>
      </c>
      <c r="I25" s="1426">
        <v>0</v>
      </c>
      <c r="J25" s="1426">
        <v>0</v>
      </c>
      <c r="K25" s="1500">
        <v>11</v>
      </c>
      <c r="L25" s="1500">
        <v>10</v>
      </c>
      <c r="M25" s="1425">
        <f t="shared" si="3"/>
        <v>90.9090909090909</v>
      </c>
      <c r="N25" s="1502">
        <v>370</v>
      </c>
      <c r="O25" s="1500">
        <v>312</v>
      </c>
      <c r="P25" s="1501">
        <f t="shared" si="4"/>
        <v>84.32432432432432</v>
      </c>
      <c r="Q25" s="1502">
        <v>750</v>
      </c>
      <c r="R25" s="1500">
        <v>632</v>
      </c>
      <c r="S25" s="1425">
        <f>R25/Q25*100</f>
        <v>84.26666666666667</v>
      </c>
      <c r="T25" s="1397">
        <v>17</v>
      </c>
    </row>
    <row r="26" spans="1:20" ht="30" customHeight="1">
      <c r="A26" s="1397">
        <v>5</v>
      </c>
      <c r="B26" s="1504" t="s">
        <v>96</v>
      </c>
      <c r="C26" s="1500">
        <v>250</v>
      </c>
      <c r="D26" s="1500">
        <v>237</v>
      </c>
      <c r="E26" s="1501">
        <f t="shared" si="1"/>
        <v>94.8</v>
      </c>
      <c r="F26" s="1502">
        <v>1</v>
      </c>
      <c r="G26" s="1426">
        <v>0</v>
      </c>
      <c r="H26" s="1503">
        <f t="shared" si="2"/>
        <v>0</v>
      </c>
      <c r="I26" s="1426">
        <v>0</v>
      </c>
      <c r="J26" s="1426">
        <v>0</v>
      </c>
      <c r="K26" s="1500">
        <v>6</v>
      </c>
      <c r="L26" s="1500">
        <v>3</v>
      </c>
      <c r="M26" s="1425">
        <f t="shared" si="3"/>
        <v>50</v>
      </c>
      <c r="N26" s="1502">
        <v>194</v>
      </c>
      <c r="O26" s="1500">
        <v>180</v>
      </c>
      <c r="P26" s="1501">
        <f t="shared" si="4"/>
        <v>92.78350515463917</v>
      </c>
      <c r="Q26" s="1502">
        <v>400</v>
      </c>
      <c r="R26" s="1500">
        <v>391</v>
      </c>
      <c r="S26" s="1425">
        <f aca="true" t="shared" si="5" ref="S26:S31">R26/Q26*100</f>
        <v>97.75</v>
      </c>
      <c r="T26" s="1397">
        <v>19</v>
      </c>
    </row>
    <row r="27" spans="1:20" ht="30" customHeight="1">
      <c r="A27" s="1397">
        <v>6</v>
      </c>
      <c r="B27" s="1504" t="s">
        <v>99</v>
      </c>
      <c r="C27" s="1500">
        <v>200</v>
      </c>
      <c r="D27" s="1500">
        <v>202</v>
      </c>
      <c r="E27" s="1501">
        <f t="shared" si="1"/>
        <v>101</v>
      </c>
      <c r="F27" s="1502">
        <v>1</v>
      </c>
      <c r="G27" s="1426">
        <v>0</v>
      </c>
      <c r="H27" s="1503">
        <f t="shared" si="2"/>
        <v>0</v>
      </c>
      <c r="I27" s="1426">
        <v>0</v>
      </c>
      <c r="J27" s="1426">
        <v>0</v>
      </c>
      <c r="K27" s="1500">
        <v>17</v>
      </c>
      <c r="L27" s="1500">
        <v>18</v>
      </c>
      <c r="M27" s="1425">
        <f t="shared" si="3"/>
        <v>105.88235294117648</v>
      </c>
      <c r="N27" s="1502">
        <v>348</v>
      </c>
      <c r="O27" s="1500">
        <v>310</v>
      </c>
      <c r="P27" s="1501">
        <f t="shared" si="4"/>
        <v>89.08045977011494</v>
      </c>
      <c r="Q27" s="1502">
        <v>700</v>
      </c>
      <c r="R27" s="1500">
        <v>615</v>
      </c>
      <c r="S27" s="1425">
        <f t="shared" si="5"/>
        <v>87.85714285714286</v>
      </c>
      <c r="T27" s="1397">
        <v>4</v>
      </c>
    </row>
    <row r="28" spans="1:20" ht="30" customHeight="1">
      <c r="A28" s="1397">
        <v>7</v>
      </c>
      <c r="B28" s="1504" t="s">
        <v>93</v>
      </c>
      <c r="C28" s="1500">
        <v>200</v>
      </c>
      <c r="D28" s="1500">
        <v>195</v>
      </c>
      <c r="E28" s="1501">
        <f t="shared" si="1"/>
        <v>97.5</v>
      </c>
      <c r="F28" s="1502">
        <v>1</v>
      </c>
      <c r="G28" s="1426">
        <v>0</v>
      </c>
      <c r="H28" s="1503">
        <f t="shared" si="2"/>
        <v>0</v>
      </c>
      <c r="I28" s="1426">
        <v>0</v>
      </c>
      <c r="J28" s="1426">
        <v>0</v>
      </c>
      <c r="K28" s="1500">
        <v>8</v>
      </c>
      <c r="L28" s="1500">
        <v>3</v>
      </c>
      <c r="M28" s="1425">
        <f t="shared" si="3"/>
        <v>37.5</v>
      </c>
      <c r="N28" s="1502">
        <v>356</v>
      </c>
      <c r="O28" s="1500">
        <v>323</v>
      </c>
      <c r="P28" s="1501">
        <f t="shared" si="4"/>
        <v>90.73033707865169</v>
      </c>
      <c r="Q28" s="1502">
        <v>720</v>
      </c>
      <c r="R28" s="1500">
        <v>640</v>
      </c>
      <c r="S28" s="1425">
        <f t="shared" si="5"/>
        <v>88.88888888888889</v>
      </c>
      <c r="T28" s="1426">
        <v>0</v>
      </c>
    </row>
    <row r="29" spans="1:20" ht="30" customHeight="1">
      <c r="A29" s="1397">
        <v>8</v>
      </c>
      <c r="B29" s="1504" t="s">
        <v>92</v>
      </c>
      <c r="C29" s="1500">
        <v>100</v>
      </c>
      <c r="D29" s="1500">
        <v>89</v>
      </c>
      <c r="E29" s="1501">
        <f t="shared" si="1"/>
        <v>89</v>
      </c>
      <c r="F29" s="1502">
        <v>1</v>
      </c>
      <c r="G29" s="1426">
        <v>0</v>
      </c>
      <c r="H29" s="1503">
        <f t="shared" si="2"/>
        <v>0</v>
      </c>
      <c r="I29" s="1426">
        <v>0</v>
      </c>
      <c r="J29" s="1426">
        <v>0</v>
      </c>
      <c r="K29" s="1500">
        <v>5</v>
      </c>
      <c r="L29" s="1500">
        <v>3</v>
      </c>
      <c r="M29" s="1425">
        <f t="shared" si="3"/>
        <v>60</v>
      </c>
      <c r="N29" s="1502">
        <v>115</v>
      </c>
      <c r="O29" s="1500">
        <v>103</v>
      </c>
      <c r="P29" s="1501">
        <f t="shared" si="4"/>
        <v>89.56521739130436</v>
      </c>
      <c r="Q29" s="1502">
        <v>230</v>
      </c>
      <c r="R29" s="1500">
        <v>211</v>
      </c>
      <c r="S29" s="1425">
        <f t="shared" si="5"/>
        <v>91.73913043478261</v>
      </c>
      <c r="T29" s="1426">
        <v>0</v>
      </c>
    </row>
    <row r="30" spans="1:20" ht="30" customHeight="1">
      <c r="A30" s="1397">
        <v>9</v>
      </c>
      <c r="B30" s="1504" t="s">
        <v>147</v>
      </c>
      <c r="C30" s="1500">
        <v>150</v>
      </c>
      <c r="D30" s="1500">
        <v>140</v>
      </c>
      <c r="E30" s="1501">
        <f t="shared" si="1"/>
        <v>93.33333333333333</v>
      </c>
      <c r="F30" s="1502">
        <v>1</v>
      </c>
      <c r="G30" s="1426">
        <v>0</v>
      </c>
      <c r="H30" s="1503">
        <f t="shared" si="2"/>
        <v>0</v>
      </c>
      <c r="I30" s="1426">
        <v>0</v>
      </c>
      <c r="J30" s="1426">
        <v>0</v>
      </c>
      <c r="K30" s="1500">
        <v>5</v>
      </c>
      <c r="L30" s="1500">
        <v>3</v>
      </c>
      <c r="M30" s="1425">
        <f t="shared" si="3"/>
        <v>60</v>
      </c>
      <c r="N30" s="1502">
        <v>136</v>
      </c>
      <c r="O30" s="1500">
        <v>117</v>
      </c>
      <c r="P30" s="1501">
        <f t="shared" si="4"/>
        <v>86.02941176470588</v>
      </c>
      <c r="Q30" s="1502">
        <v>280</v>
      </c>
      <c r="R30" s="1500">
        <v>247</v>
      </c>
      <c r="S30" s="1425">
        <f t="shared" si="5"/>
        <v>88.21428571428571</v>
      </c>
      <c r="T30" s="1397">
        <v>25</v>
      </c>
    </row>
    <row r="31" spans="1:20" ht="30" customHeight="1">
      <c r="A31" s="1816" t="s">
        <v>13</v>
      </c>
      <c r="B31" s="1816"/>
      <c r="C31" s="1430">
        <f>SUM(C22:C30)</f>
        <v>2650</v>
      </c>
      <c r="D31" s="1430">
        <f>SUM(D22:D30)</f>
        <v>3171</v>
      </c>
      <c r="E31" s="1427">
        <f t="shared" si="1"/>
        <v>119.66037735849055</v>
      </c>
      <c r="F31" s="1430">
        <f>SUM(F22:F30)</f>
        <v>10</v>
      </c>
      <c r="G31" s="1430">
        <f>SUM(G22:G30)</f>
        <v>4</v>
      </c>
      <c r="H31" s="1493">
        <f t="shared" si="2"/>
        <v>40</v>
      </c>
      <c r="I31" s="1124">
        <f>SUM(I22:I30)</f>
        <v>43</v>
      </c>
      <c r="J31" s="1124">
        <f>SUM(J22:J30)</f>
        <v>1</v>
      </c>
      <c r="K31" s="1494">
        <f>SUM(K22:K30)</f>
        <v>119</v>
      </c>
      <c r="L31" s="1494">
        <f>SUM(L22:L30)</f>
        <v>121</v>
      </c>
      <c r="M31" s="1417">
        <f t="shared" si="3"/>
        <v>101.68067226890756</v>
      </c>
      <c r="N31" s="1430">
        <f>SUM(N22:N30)</f>
        <v>2420</v>
      </c>
      <c r="O31" s="1430">
        <f>SUM(O22:O30)</f>
        <v>2209</v>
      </c>
      <c r="P31" s="1427">
        <f t="shared" si="4"/>
        <v>91.28099173553719</v>
      </c>
      <c r="Q31" s="1430">
        <f>SUM(Q22:Q30)</f>
        <v>4800</v>
      </c>
      <c r="R31" s="1430">
        <f>SUM(R22:R30)</f>
        <v>4376</v>
      </c>
      <c r="S31" s="1417">
        <f t="shared" si="5"/>
        <v>91.16666666666666</v>
      </c>
      <c r="T31" s="1495">
        <f>SUM(T22:T30)</f>
        <v>196</v>
      </c>
    </row>
    <row r="33" spans="2:20" ht="15.75">
      <c r="B33" s="246"/>
      <c r="C33" s="9"/>
      <c r="D33" s="1496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5.75">
      <c r="A34" s="270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</row>
    <row r="35" spans="1:20" ht="15.75">
      <c r="A35" s="270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</row>
    <row r="36" spans="1:20" ht="15.75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</row>
    <row r="37" spans="1:20" ht="15.75" customHeight="1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</row>
    <row r="38" spans="2:20" ht="15.75">
      <c r="B38" s="27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2:20" ht="15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2:10" ht="15.75">
      <c r="B40" s="202"/>
      <c r="D40" s="1497"/>
      <c r="E40" s="1497"/>
      <c r="F40" s="1497"/>
      <c r="G40" s="1497"/>
      <c r="H40" s="1497"/>
      <c r="I40" s="1497"/>
      <c r="J40" s="43"/>
    </row>
    <row r="41" spans="4:10" ht="15.75">
      <c r="D41" s="1498"/>
      <c r="E41" s="1499"/>
      <c r="F41" s="1499"/>
      <c r="G41" s="1499"/>
      <c r="H41" s="1499"/>
      <c r="I41" s="1499"/>
      <c r="J41" s="43"/>
    </row>
    <row r="42" spans="4:10" ht="15.75">
      <c r="D42" s="1498"/>
      <c r="E42" s="1499"/>
      <c r="F42" s="1499"/>
      <c r="G42" s="1499"/>
      <c r="H42" s="1499"/>
      <c r="I42" s="1499"/>
      <c r="J42" s="43"/>
    </row>
    <row r="43" spans="4:10" ht="15.75">
      <c r="D43" s="1498"/>
      <c r="E43" s="1499"/>
      <c r="F43" s="1499"/>
      <c r="G43" s="1499"/>
      <c r="H43" s="1499"/>
      <c r="I43" s="1499"/>
      <c r="J43" s="43"/>
    </row>
    <row r="44" spans="4:10" ht="15.75">
      <c r="D44" s="1498"/>
      <c r="E44" s="1499"/>
      <c r="F44" s="1499"/>
      <c r="G44" s="1499"/>
      <c r="H44" s="1499"/>
      <c r="I44" s="1499"/>
      <c r="J44" s="43"/>
    </row>
    <row r="45" spans="4:10" ht="15">
      <c r="D45" s="43"/>
      <c r="E45" s="43"/>
      <c r="F45" s="43"/>
      <c r="G45" s="43"/>
      <c r="H45" s="43"/>
      <c r="I45" s="43"/>
      <c r="J45" s="43"/>
    </row>
  </sheetData>
  <sheetProtection/>
  <mergeCells count="23">
    <mergeCell ref="T20:T21"/>
    <mergeCell ref="T5:T6"/>
    <mergeCell ref="A18:T18"/>
    <mergeCell ref="B4:B6"/>
    <mergeCell ref="C5:E5"/>
    <mergeCell ref="F5:H5"/>
    <mergeCell ref="A4:A6"/>
    <mergeCell ref="N20:P20"/>
    <mergeCell ref="Q5:S5"/>
    <mergeCell ref="A1:P1"/>
    <mergeCell ref="A2:P2"/>
    <mergeCell ref="B19:Q19"/>
    <mergeCell ref="C4:P4"/>
    <mergeCell ref="C20:E20"/>
    <mergeCell ref="K5:M5"/>
    <mergeCell ref="N5:P5"/>
    <mergeCell ref="A31:B31"/>
    <mergeCell ref="A14:B14"/>
    <mergeCell ref="A20:A21"/>
    <mergeCell ref="B20:B21"/>
    <mergeCell ref="Q20:S20"/>
    <mergeCell ref="K20:M20"/>
    <mergeCell ref="F20:J20"/>
  </mergeCells>
  <printOptions/>
  <pageMargins left="0.36" right="0.2" top="0.74" bottom="0.4" header="0.35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Q22"/>
  <sheetViews>
    <sheetView zoomScale="90" zoomScaleNormal="90" zoomScaleSheetLayoutView="130" zoomScalePageLayoutView="0" workbookViewId="0" topLeftCell="A1">
      <selection activeCell="A3" sqref="A3:K4"/>
    </sheetView>
  </sheetViews>
  <sheetFormatPr defaultColWidth="8.796875" defaultRowHeight="15"/>
  <cols>
    <col min="1" max="1" width="3.69921875" style="27" customWidth="1"/>
    <col min="2" max="2" width="26.3984375" style="27" customWidth="1"/>
    <col min="3" max="3" width="12.09765625" style="27" customWidth="1"/>
    <col min="4" max="4" width="11.5" style="27" customWidth="1"/>
    <col min="5" max="5" width="10.19921875" style="27" customWidth="1"/>
    <col min="6" max="6" width="10.59765625" style="27" customWidth="1"/>
    <col min="7" max="7" width="10" style="27" customWidth="1"/>
    <col min="8" max="8" width="9.19921875" style="27" customWidth="1"/>
    <col min="9" max="9" width="13.69921875" style="27" customWidth="1"/>
    <col min="10" max="10" width="11.59765625" style="27" customWidth="1"/>
    <col min="11" max="11" width="10.59765625" style="27" customWidth="1"/>
    <col min="12" max="13" width="9" style="27" customWidth="1"/>
    <col min="14" max="14" width="11.69921875" style="27" bestFit="1" customWidth="1"/>
    <col min="15" max="16384" width="9" style="27" customWidth="1"/>
  </cols>
  <sheetData>
    <row r="1" ht="7.5" customHeight="1"/>
    <row r="2" spans="1:17" ht="67.5" customHeight="1">
      <c r="A2" s="1850" t="s">
        <v>900</v>
      </c>
      <c r="B2" s="1850"/>
      <c r="C2" s="1850"/>
      <c r="D2" s="1850"/>
      <c r="E2" s="1850"/>
      <c r="F2" s="1850"/>
      <c r="G2" s="1850"/>
      <c r="H2" s="1850"/>
      <c r="I2" s="1850"/>
      <c r="J2" s="1850"/>
      <c r="K2" s="1850"/>
      <c r="L2" s="1505"/>
      <c r="M2" s="1505"/>
      <c r="N2" s="1505"/>
      <c r="O2" s="1505"/>
      <c r="P2" s="1505"/>
      <c r="Q2" s="1505"/>
    </row>
    <row r="3" spans="1:17" ht="29.25" customHeight="1">
      <c r="A3" s="1855" t="s">
        <v>14</v>
      </c>
      <c r="B3" s="1855" t="s">
        <v>238</v>
      </c>
      <c r="C3" s="1855" t="s">
        <v>411</v>
      </c>
      <c r="D3" s="1853" t="s">
        <v>901</v>
      </c>
      <c r="E3" s="1853" t="s">
        <v>902</v>
      </c>
      <c r="F3" s="1855" t="s">
        <v>750</v>
      </c>
      <c r="G3" s="1853" t="s">
        <v>903</v>
      </c>
      <c r="H3" s="1853" t="s">
        <v>904</v>
      </c>
      <c r="I3" s="1855" t="s">
        <v>749</v>
      </c>
      <c r="J3" s="1855" t="s">
        <v>905</v>
      </c>
      <c r="K3" s="1855" t="s">
        <v>906</v>
      </c>
      <c r="L3" s="1505"/>
      <c r="M3" s="1505"/>
      <c r="N3" s="1505"/>
      <c r="O3" s="1505"/>
      <c r="P3" s="1505"/>
      <c r="Q3" s="1505"/>
    </row>
    <row r="4" spans="1:17" ht="43.5" customHeight="1">
      <c r="A4" s="1855"/>
      <c r="B4" s="1855"/>
      <c r="C4" s="1855"/>
      <c r="D4" s="1853"/>
      <c r="E4" s="1853"/>
      <c r="F4" s="1855"/>
      <c r="G4" s="1853"/>
      <c r="H4" s="1853"/>
      <c r="I4" s="1855"/>
      <c r="J4" s="1855"/>
      <c r="K4" s="1855"/>
      <c r="L4" s="1505"/>
      <c r="M4" s="1505"/>
      <c r="N4" s="1505"/>
      <c r="O4" s="1505"/>
      <c r="P4" s="1505"/>
      <c r="Q4" s="1505"/>
    </row>
    <row r="5" spans="1:17" ht="30.75" customHeight="1">
      <c r="A5" s="1512">
        <v>1</v>
      </c>
      <c r="B5" s="1513" t="s">
        <v>493</v>
      </c>
      <c r="C5" s="1514">
        <v>0</v>
      </c>
      <c r="D5" s="1514">
        <v>0</v>
      </c>
      <c r="E5" s="1514">
        <v>0</v>
      </c>
      <c r="F5" s="1514">
        <v>0</v>
      </c>
      <c r="G5" s="1515">
        <v>0</v>
      </c>
      <c r="H5" s="1515">
        <v>0</v>
      </c>
      <c r="I5" s="1516">
        <v>224</v>
      </c>
      <c r="J5" s="1514">
        <v>0</v>
      </c>
      <c r="K5" s="1516">
        <v>4</v>
      </c>
      <c r="L5" s="1505"/>
      <c r="M5" s="1505"/>
      <c r="N5" s="1505"/>
      <c r="O5" s="1505"/>
      <c r="P5" s="1505"/>
      <c r="Q5" s="1505"/>
    </row>
    <row r="6" spans="1:17" ht="30.75" customHeight="1">
      <c r="A6" s="1512">
        <v>2</v>
      </c>
      <c r="B6" s="1517" t="s">
        <v>492</v>
      </c>
      <c r="C6" s="1518">
        <v>132</v>
      </c>
      <c r="D6" s="1514">
        <v>0</v>
      </c>
      <c r="E6" s="1514">
        <v>0</v>
      </c>
      <c r="F6" s="1518">
        <v>23</v>
      </c>
      <c r="G6" s="1515">
        <v>0</v>
      </c>
      <c r="H6" s="1515">
        <v>0</v>
      </c>
      <c r="I6" s="1516">
        <v>142</v>
      </c>
      <c r="J6" s="1514">
        <v>0</v>
      </c>
      <c r="K6" s="1514">
        <v>0</v>
      </c>
      <c r="L6" s="1505"/>
      <c r="M6" s="1505"/>
      <c r="N6" s="1505"/>
      <c r="O6" s="1505"/>
      <c r="P6" s="1505"/>
      <c r="Q6" s="1505"/>
    </row>
    <row r="7" spans="1:17" ht="30.75" customHeight="1">
      <c r="A7" s="1512">
        <v>3</v>
      </c>
      <c r="B7" s="1517" t="s">
        <v>686</v>
      </c>
      <c r="C7" s="1518">
        <v>785</v>
      </c>
      <c r="D7" s="1514">
        <v>0</v>
      </c>
      <c r="E7" s="1514">
        <v>0</v>
      </c>
      <c r="F7" s="1518">
        <v>328</v>
      </c>
      <c r="G7" s="1519">
        <v>1</v>
      </c>
      <c r="H7" s="1519">
        <v>1</v>
      </c>
      <c r="I7" s="1515">
        <v>0</v>
      </c>
      <c r="J7" s="1515">
        <v>0</v>
      </c>
      <c r="K7" s="1515">
        <v>0</v>
      </c>
      <c r="L7" s="1505"/>
      <c r="M7" s="1505"/>
      <c r="N7" s="1505"/>
      <c r="O7" s="1505"/>
      <c r="P7" s="1505"/>
      <c r="Q7" s="1505"/>
    </row>
    <row r="8" spans="1:17" ht="30.75" customHeight="1">
      <c r="A8" s="1512">
        <v>4</v>
      </c>
      <c r="B8" s="1517" t="s">
        <v>769</v>
      </c>
      <c r="C8" s="1518">
        <v>317</v>
      </c>
      <c r="D8" s="1514">
        <v>0</v>
      </c>
      <c r="E8" s="1519">
        <v>6</v>
      </c>
      <c r="F8" s="1518">
        <v>136</v>
      </c>
      <c r="G8" s="1519">
        <v>1</v>
      </c>
      <c r="H8" s="1519">
        <v>1</v>
      </c>
      <c r="I8" s="1516">
        <v>154</v>
      </c>
      <c r="J8" s="1514">
        <v>0</v>
      </c>
      <c r="K8" s="1516">
        <v>8</v>
      </c>
      <c r="L8" s="1505"/>
      <c r="M8" s="1505"/>
      <c r="N8" s="1505"/>
      <c r="O8" s="1505"/>
      <c r="P8" s="1505"/>
      <c r="Q8" s="1505"/>
    </row>
    <row r="9" spans="1:17" ht="30.75" customHeight="1">
      <c r="A9" s="1512">
        <v>5</v>
      </c>
      <c r="B9" s="1517" t="s">
        <v>770</v>
      </c>
      <c r="C9" s="1518">
        <v>842</v>
      </c>
      <c r="D9" s="1514">
        <v>0</v>
      </c>
      <c r="E9" s="1518">
        <v>17</v>
      </c>
      <c r="F9" s="1518">
        <v>191</v>
      </c>
      <c r="G9" s="1515">
        <v>0</v>
      </c>
      <c r="H9" s="1515">
        <v>0</v>
      </c>
      <c r="I9" s="1516">
        <v>231</v>
      </c>
      <c r="J9" s="1514">
        <v>0</v>
      </c>
      <c r="K9" s="1516">
        <v>15</v>
      </c>
      <c r="L9" s="1505"/>
      <c r="M9" s="1505"/>
      <c r="N9" s="1505"/>
      <c r="O9" s="1505"/>
      <c r="P9" s="1505"/>
      <c r="Q9" s="1505"/>
    </row>
    <row r="10" spans="1:17" ht="30.75" customHeight="1">
      <c r="A10" s="1512">
        <v>6</v>
      </c>
      <c r="B10" s="1517" t="s">
        <v>768</v>
      </c>
      <c r="C10" s="1518">
        <v>174</v>
      </c>
      <c r="D10" s="1514">
        <v>0</v>
      </c>
      <c r="E10" s="1518">
        <v>5</v>
      </c>
      <c r="F10" s="1518">
        <v>71</v>
      </c>
      <c r="G10" s="1515">
        <v>0</v>
      </c>
      <c r="H10" s="1519">
        <v>2</v>
      </c>
      <c r="I10" s="1516">
        <v>69</v>
      </c>
      <c r="J10" s="1514">
        <v>0</v>
      </c>
      <c r="K10" s="1516">
        <v>6</v>
      </c>
      <c r="L10" s="1505"/>
      <c r="M10" s="1505"/>
      <c r="N10" s="1505"/>
      <c r="O10" s="1505"/>
      <c r="P10" s="1505"/>
      <c r="Q10" s="1505"/>
    </row>
    <row r="11" spans="1:17" ht="30.75" customHeight="1">
      <c r="A11" s="1512">
        <v>7</v>
      </c>
      <c r="B11" s="1517" t="s">
        <v>767</v>
      </c>
      <c r="C11" s="1518">
        <v>147</v>
      </c>
      <c r="D11" s="1514">
        <v>0</v>
      </c>
      <c r="E11" s="1518">
        <v>6</v>
      </c>
      <c r="F11" s="1518">
        <v>52</v>
      </c>
      <c r="G11" s="1515">
        <v>0</v>
      </c>
      <c r="H11" s="1515">
        <v>0</v>
      </c>
      <c r="I11" s="1516">
        <v>58</v>
      </c>
      <c r="J11" s="1514">
        <v>0</v>
      </c>
      <c r="K11" s="1516">
        <v>5</v>
      </c>
      <c r="L11" s="1505"/>
      <c r="M11" s="1505"/>
      <c r="N11" s="1505"/>
      <c r="O11" s="1505"/>
      <c r="P11" s="1505"/>
      <c r="Q11" s="1505"/>
    </row>
    <row r="12" spans="1:17" ht="30.75" customHeight="1">
      <c r="A12" s="1512">
        <v>8</v>
      </c>
      <c r="B12" s="1517" t="s">
        <v>765</v>
      </c>
      <c r="C12" s="1518">
        <v>101</v>
      </c>
      <c r="D12" s="1514">
        <v>0</v>
      </c>
      <c r="E12" s="1514">
        <v>0</v>
      </c>
      <c r="F12" s="1518">
        <v>60</v>
      </c>
      <c r="G12" s="1515">
        <v>0</v>
      </c>
      <c r="H12" s="1515">
        <v>0</v>
      </c>
      <c r="I12" s="1516">
        <v>21</v>
      </c>
      <c r="J12" s="1514">
        <v>0</v>
      </c>
      <c r="K12" s="1514">
        <v>0</v>
      </c>
      <c r="L12" s="1505"/>
      <c r="M12" s="1505"/>
      <c r="N12" s="1505"/>
      <c r="O12" s="1505"/>
      <c r="P12" s="1505"/>
      <c r="Q12" s="1505"/>
    </row>
    <row r="13" spans="1:17" ht="30.75" customHeight="1">
      <c r="A13" s="1512">
        <v>9</v>
      </c>
      <c r="B13" s="1517" t="s">
        <v>766</v>
      </c>
      <c r="C13" s="1518">
        <v>17</v>
      </c>
      <c r="D13" s="1514">
        <v>0</v>
      </c>
      <c r="E13" s="1518">
        <v>3</v>
      </c>
      <c r="F13" s="1518">
        <v>4</v>
      </c>
      <c r="G13" s="1515">
        <v>0</v>
      </c>
      <c r="H13" s="1515">
        <v>0</v>
      </c>
      <c r="I13" s="1516">
        <v>10</v>
      </c>
      <c r="J13" s="1514">
        <v>0</v>
      </c>
      <c r="K13" s="1514">
        <v>0</v>
      </c>
      <c r="L13" s="1505"/>
      <c r="M13" s="1505"/>
      <c r="N13" s="1506"/>
      <c r="O13" s="1505"/>
      <c r="P13" s="1505"/>
      <c r="Q13" s="1505"/>
    </row>
    <row r="14" spans="1:17" ht="31.5" customHeight="1">
      <c r="A14" s="1854" t="s">
        <v>13</v>
      </c>
      <c r="B14" s="1854"/>
      <c r="C14" s="1511">
        <f aca="true" t="shared" si="0" ref="C14:K14">SUM(C5:C13)</f>
        <v>2515</v>
      </c>
      <c r="D14" s="1511">
        <f t="shared" si="0"/>
        <v>0</v>
      </c>
      <c r="E14" s="1511">
        <f t="shared" si="0"/>
        <v>37</v>
      </c>
      <c r="F14" s="1511">
        <f t="shared" si="0"/>
        <v>865</v>
      </c>
      <c r="G14" s="505">
        <f t="shared" si="0"/>
        <v>2</v>
      </c>
      <c r="H14" s="1495">
        <f t="shared" si="0"/>
        <v>4</v>
      </c>
      <c r="I14" s="1495">
        <f t="shared" si="0"/>
        <v>909</v>
      </c>
      <c r="J14" s="505">
        <f t="shared" si="0"/>
        <v>0</v>
      </c>
      <c r="K14" s="1511">
        <f t="shared" si="0"/>
        <v>38</v>
      </c>
      <c r="L14" s="1505"/>
      <c r="M14" s="1505"/>
      <c r="N14" s="1505"/>
      <c r="O14" s="1505"/>
      <c r="P14" s="1505"/>
      <c r="Q14" s="1505"/>
    </row>
    <row r="15" spans="1:17" ht="15">
      <c r="A15" s="1505"/>
      <c r="B15" s="1505"/>
      <c r="C15" s="1507"/>
      <c r="D15" s="1507"/>
      <c r="E15" s="1507"/>
      <c r="F15" s="1507"/>
      <c r="G15" s="1507"/>
      <c r="H15" s="1851"/>
      <c r="I15" s="1851"/>
      <c r="J15" s="1851"/>
      <c r="K15" s="1851"/>
      <c r="L15" s="1505"/>
      <c r="M15" s="1505"/>
      <c r="N15" s="1505"/>
      <c r="O15" s="1505"/>
      <c r="P15" s="1505"/>
      <c r="Q15" s="1505"/>
    </row>
    <row r="16" spans="1:17" ht="17.25">
      <c r="A16" s="1505"/>
      <c r="B16" s="1508"/>
      <c r="C16" s="1509"/>
      <c r="D16" s="1509"/>
      <c r="E16" s="1509"/>
      <c r="F16" s="1509"/>
      <c r="G16" s="1509"/>
      <c r="H16" s="1852"/>
      <c r="I16" s="1852"/>
      <c r="J16" s="1852"/>
      <c r="K16" s="1852"/>
      <c r="L16" s="1505"/>
      <c r="M16" s="1505"/>
      <c r="N16" s="1505"/>
      <c r="O16" s="1505"/>
      <c r="P16" s="1505"/>
      <c r="Q16" s="1505"/>
    </row>
    <row r="17" spans="1:17" ht="17.25">
      <c r="A17" s="1505"/>
      <c r="B17" s="1505"/>
      <c r="C17" s="1505"/>
      <c r="D17" s="1505"/>
      <c r="E17" s="1505"/>
      <c r="F17" s="1505"/>
      <c r="G17" s="1505"/>
      <c r="H17" s="1856"/>
      <c r="I17" s="1856"/>
      <c r="J17" s="1856"/>
      <c r="K17" s="1856"/>
      <c r="L17" s="1505"/>
      <c r="M17" s="1505"/>
      <c r="N17" s="1505"/>
      <c r="O17" s="1505"/>
      <c r="P17" s="1505"/>
      <c r="Q17" s="1505"/>
    </row>
    <row r="18" spans="1:17" ht="17.25">
      <c r="A18" s="1505"/>
      <c r="B18" s="1505"/>
      <c r="C18" s="1505"/>
      <c r="D18" s="1505"/>
      <c r="E18" s="1505"/>
      <c r="F18" s="1505"/>
      <c r="G18" s="1505"/>
      <c r="H18" s="1122"/>
      <c r="I18" s="1122"/>
      <c r="J18" s="1122"/>
      <c r="K18" s="1122"/>
      <c r="L18" s="1505"/>
      <c r="M18" s="1505"/>
      <c r="N18" s="1505"/>
      <c r="O18" s="1505"/>
      <c r="P18" s="1505"/>
      <c r="Q18" s="1505"/>
    </row>
    <row r="19" spans="1:17" ht="17.25">
      <c r="A19" s="1505"/>
      <c r="B19" s="1505"/>
      <c r="C19" s="1505"/>
      <c r="D19" s="1505"/>
      <c r="E19" s="1505"/>
      <c r="F19" s="1505"/>
      <c r="G19" s="1505"/>
      <c r="H19" s="1122"/>
      <c r="I19" s="1122"/>
      <c r="J19" s="1122"/>
      <c r="K19" s="1122"/>
      <c r="L19" s="1505"/>
      <c r="M19" s="1505"/>
      <c r="N19" s="1505"/>
      <c r="O19" s="1505"/>
      <c r="P19" s="1505"/>
      <c r="Q19" s="1505"/>
    </row>
    <row r="20" spans="1:17" ht="17.25" hidden="1">
      <c r="A20" s="1505"/>
      <c r="B20" s="1510" t="s">
        <v>444</v>
      </c>
      <c r="C20" s="1505"/>
      <c r="D20" s="1505"/>
      <c r="E20" s="1505"/>
      <c r="F20" s="1505"/>
      <c r="G20" s="1505"/>
      <c r="H20" s="1122"/>
      <c r="I20" s="1122"/>
      <c r="J20" s="1122"/>
      <c r="K20" s="1122"/>
      <c r="L20" s="1505"/>
      <c r="M20" s="1505"/>
      <c r="N20" s="1505"/>
      <c r="O20" s="1505"/>
      <c r="P20" s="1505"/>
      <c r="Q20" s="1505"/>
    </row>
    <row r="21" spans="1:17" ht="17.25">
      <c r="A21" s="1505"/>
      <c r="B21" s="1505"/>
      <c r="C21" s="1505"/>
      <c r="D21" s="1505"/>
      <c r="E21" s="1505"/>
      <c r="F21" s="1505"/>
      <c r="G21" s="1505"/>
      <c r="H21" s="1122"/>
      <c r="I21" s="1122"/>
      <c r="J21" s="1122"/>
      <c r="K21" s="1122"/>
      <c r="L21" s="1505"/>
      <c r="M21" s="1505"/>
      <c r="N21" s="1505"/>
      <c r="O21" s="1505"/>
      <c r="P21" s="1505"/>
      <c r="Q21" s="1505"/>
    </row>
    <row r="22" spans="1:17" ht="15">
      <c r="A22" s="1505"/>
      <c r="B22" s="1505"/>
      <c r="C22" s="1505"/>
      <c r="D22" s="1505"/>
      <c r="E22" s="1505"/>
      <c r="F22" s="1505"/>
      <c r="G22" s="1505"/>
      <c r="H22" s="1505"/>
      <c r="I22" s="1505"/>
      <c r="J22" s="1505"/>
      <c r="K22" s="1505"/>
      <c r="L22" s="1505"/>
      <c r="M22" s="1505"/>
      <c r="N22" s="1505"/>
      <c r="O22" s="1505"/>
      <c r="P22" s="1505"/>
      <c r="Q22" s="1505"/>
    </row>
  </sheetData>
  <sheetProtection/>
  <mergeCells count="16">
    <mergeCell ref="A3:A4"/>
    <mergeCell ref="H17:K17"/>
    <mergeCell ref="H3:H4"/>
    <mergeCell ref="I3:I4"/>
    <mergeCell ref="J3:J4"/>
    <mergeCell ref="K3:K4"/>
    <mergeCell ref="A2:K2"/>
    <mergeCell ref="H15:K15"/>
    <mergeCell ref="H16:K16"/>
    <mergeCell ref="D3:D4"/>
    <mergeCell ref="A14:B14"/>
    <mergeCell ref="B3:B4"/>
    <mergeCell ref="C3:C4"/>
    <mergeCell ref="E3:E4"/>
    <mergeCell ref="F3:F4"/>
    <mergeCell ref="G3:G4"/>
  </mergeCells>
  <printOptions/>
  <pageMargins left="0.62" right="0.2" top="0.51" bottom="0.82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"/>
  <sheetViews>
    <sheetView zoomScalePageLayoutView="0" workbookViewId="0" topLeftCell="A10">
      <selection activeCell="J10" sqref="J10"/>
    </sheetView>
  </sheetViews>
  <sheetFormatPr defaultColWidth="8.796875" defaultRowHeight="15"/>
  <cols>
    <col min="1" max="1" width="3.3984375" style="9" bestFit="1" customWidth="1"/>
    <col min="2" max="2" width="16.5" style="9" customWidth="1"/>
    <col min="3" max="3" width="7.09765625" style="9" customWidth="1"/>
    <col min="4" max="4" width="7.69921875" style="9" customWidth="1"/>
    <col min="5" max="5" width="8.3984375" style="9" customWidth="1"/>
    <col min="6" max="6" width="6.8984375" style="9" customWidth="1"/>
    <col min="7" max="7" width="8.3984375" style="9" customWidth="1"/>
    <col min="8" max="8" width="5.8984375" style="202" customWidth="1"/>
    <col min="9" max="9" width="7.3984375" style="9" customWidth="1"/>
    <col min="10" max="10" width="7.8984375" style="9" customWidth="1"/>
    <col min="11" max="11" width="5.19921875" style="9" customWidth="1"/>
    <col min="12" max="12" width="8.19921875" style="9" customWidth="1"/>
    <col min="13" max="13" width="5.59765625" style="9" customWidth="1"/>
    <col min="14" max="14" width="7.3984375" style="9" customWidth="1"/>
    <col min="15" max="15" width="8.59765625" style="9" customWidth="1"/>
    <col min="16" max="16" width="8.69921875" style="9" customWidth="1"/>
    <col min="17" max="17" width="9" style="9" customWidth="1"/>
  </cols>
  <sheetData>
    <row r="1" spans="1:17" ht="39.75" customHeight="1">
      <c r="A1" s="1786" t="s">
        <v>907</v>
      </c>
      <c r="B1" s="1786"/>
      <c r="C1" s="1786"/>
      <c r="D1" s="1786"/>
      <c r="E1" s="1786"/>
      <c r="F1" s="1786"/>
      <c r="G1" s="1786"/>
      <c r="H1" s="1786"/>
      <c r="I1" s="1786"/>
      <c r="J1" s="1786"/>
      <c r="K1" s="1786"/>
      <c r="L1" s="1786"/>
      <c r="M1" s="1786"/>
      <c r="N1" s="1786"/>
      <c r="O1" s="1786"/>
      <c r="P1" s="1786"/>
      <c r="Q1" s="1786"/>
    </row>
    <row r="2" spans="1:17" ht="36.75" customHeight="1">
      <c r="A2" s="1816" t="s">
        <v>14</v>
      </c>
      <c r="B2" s="1816" t="s">
        <v>606</v>
      </c>
      <c r="C2" s="1816" t="s">
        <v>615</v>
      </c>
      <c r="D2" s="1816"/>
      <c r="E2" s="1816" t="s">
        <v>848</v>
      </c>
      <c r="F2" s="1816" t="s">
        <v>847</v>
      </c>
      <c r="G2" s="1816" t="s">
        <v>800</v>
      </c>
      <c r="H2" s="1816" t="s">
        <v>612</v>
      </c>
      <c r="I2" s="1816"/>
      <c r="J2" s="1816"/>
      <c r="K2" s="1816"/>
      <c r="L2" s="1816"/>
      <c r="M2" s="1816"/>
      <c r="N2" s="1816" t="s">
        <v>922</v>
      </c>
      <c r="O2" s="1816"/>
      <c r="P2" s="1816" t="s">
        <v>849</v>
      </c>
      <c r="Q2" s="1816" t="s">
        <v>850</v>
      </c>
    </row>
    <row r="3" spans="1:17" ht="15">
      <c r="A3" s="1816"/>
      <c r="B3" s="1816"/>
      <c r="C3" s="1816"/>
      <c r="D3" s="1816"/>
      <c r="E3" s="1816"/>
      <c r="F3" s="1816"/>
      <c r="G3" s="1816"/>
      <c r="H3" s="1816" t="s">
        <v>607</v>
      </c>
      <c r="I3" s="1816" t="s">
        <v>609</v>
      </c>
      <c r="J3" s="1816" t="s">
        <v>608</v>
      </c>
      <c r="K3" s="1816" t="s">
        <v>261</v>
      </c>
      <c r="L3" s="1816" t="s">
        <v>610</v>
      </c>
      <c r="M3" s="1816" t="s">
        <v>611</v>
      </c>
      <c r="N3" s="1816" t="s">
        <v>613</v>
      </c>
      <c r="O3" s="1816" t="s">
        <v>614</v>
      </c>
      <c r="P3" s="1816"/>
      <c r="Q3" s="1816"/>
    </row>
    <row r="4" spans="1:17" ht="15">
      <c r="A4" s="1816"/>
      <c r="B4" s="1816"/>
      <c r="C4" s="1816"/>
      <c r="D4" s="1816"/>
      <c r="E4" s="1816"/>
      <c r="F4" s="1816"/>
      <c r="G4" s="1816"/>
      <c r="H4" s="1816"/>
      <c r="I4" s="1816"/>
      <c r="J4" s="1816"/>
      <c r="K4" s="1816"/>
      <c r="L4" s="1816"/>
      <c r="M4" s="1816"/>
      <c r="N4" s="1816"/>
      <c r="O4" s="1816"/>
      <c r="P4" s="1816"/>
      <c r="Q4" s="1816"/>
    </row>
    <row r="5" spans="1:17" ht="15">
      <c r="A5" s="1816"/>
      <c r="B5" s="1816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</row>
    <row r="6" spans="1:17" ht="15">
      <c r="A6" s="1816"/>
      <c r="B6" s="1816"/>
      <c r="C6" s="1816"/>
      <c r="D6" s="1816"/>
      <c r="E6" s="1816"/>
      <c r="F6" s="1816"/>
      <c r="G6" s="1816"/>
      <c r="H6" s="1816"/>
      <c r="I6" s="1816"/>
      <c r="J6" s="1816"/>
      <c r="K6" s="1816"/>
      <c r="L6" s="1816"/>
      <c r="M6" s="1816"/>
      <c r="N6" s="1816"/>
      <c r="O6" s="1816"/>
      <c r="P6" s="1816"/>
      <c r="Q6" s="1816"/>
    </row>
    <row r="7" spans="1:17" ht="15.75">
      <c r="A7" s="1816"/>
      <c r="B7" s="1816"/>
      <c r="C7" s="1520" t="s">
        <v>593</v>
      </c>
      <c r="D7" s="1520" t="s">
        <v>594</v>
      </c>
      <c r="E7" s="1816"/>
      <c r="F7" s="1816"/>
      <c r="G7" s="1816"/>
      <c r="H7" s="1816"/>
      <c r="I7" s="1816"/>
      <c r="J7" s="1816"/>
      <c r="K7" s="1816"/>
      <c r="L7" s="1816"/>
      <c r="M7" s="1816"/>
      <c r="N7" s="1816"/>
      <c r="O7" s="1816"/>
      <c r="P7" s="1816"/>
      <c r="Q7" s="1816"/>
    </row>
    <row r="8" spans="1:17" ht="37.5" customHeight="1">
      <c r="A8" s="1418">
        <v>1</v>
      </c>
      <c r="B8" s="1412" t="s">
        <v>103</v>
      </c>
      <c r="C8" s="1521">
        <v>531</v>
      </c>
      <c r="D8" s="1521">
        <v>114</v>
      </c>
      <c r="E8" s="1521">
        <v>636</v>
      </c>
      <c r="F8" s="1521">
        <v>9</v>
      </c>
      <c r="G8" s="1521">
        <v>645</v>
      </c>
      <c r="H8" s="1521">
        <v>3</v>
      </c>
      <c r="I8" s="1521">
        <v>459</v>
      </c>
      <c r="J8" s="1521">
        <v>181</v>
      </c>
      <c r="K8" s="1426">
        <v>0</v>
      </c>
      <c r="L8" s="1521">
        <v>2</v>
      </c>
      <c r="M8" s="1426">
        <v>0</v>
      </c>
      <c r="N8" s="1521">
        <v>459</v>
      </c>
      <c r="O8" s="1521">
        <v>181</v>
      </c>
      <c r="P8" s="1521">
        <v>9143</v>
      </c>
      <c r="Q8" s="1521">
        <v>12442</v>
      </c>
    </row>
    <row r="9" spans="1:17" ht="37.5" customHeight="1">
      <c r="A9" s="1418">
        <v>2</v>
      </c>
      <c r="B9" s="1412" t="s">
        <v>156</v>
      </c>
      <c r="C9" s="1521">
        <v>385</v>
      </c>
      <c r="D9" s="1521">
        <v>695</v>
      </c>
      <c r="E9" s="1521">
        <v>932</v>
      </c>
      <c r="F9" s="1521">
        <v>148</v>
      </c>
      <c r="G9" s="1521">
        <v>1080</v>
      </c>
      <c r="H9" s="1521">
        <v>29</v>
      </c>
      <c r="I9" s="1521">
        <v>268</v>
      </c>
      <c r="J9" s="1521">
        <v>728</v>
      </c>
      <c r="K9" s="1521">
        <v>36</v>
      </c>
      <c r="L9" s="1521">
        <v>19</v>
      </c>
      <c r="M9" s="1426">
        <v>0</v>
      </c>
      <c r="N9" s="1521">
        <v>268</v>
      </c>
      <c r="O9" s="1521">
        <v>728</v>
      </c>
      <c r="P9" s="1521">
        <v>11428</v>
      </c>
      <c r="Q9" s="1521">
        <v>3788</v>
      </c>
    </row>
    <row r="10" spans="1:17" ht="37.5" customHeight="1">
      <c r="A10" s="1418">
        <v>3</v>
      </c>
      <c r="B10" s="1412" t="s">
        <v>55</v>
      </c>
      <c r="C10" s="1521">
        <v>2280</v>
      </c>
      <c r="D10" s="1521">
        <v>132</v>
      </c>
      <c r="E10" s="1521">
        <v>2341</v>
      </c>
      <c r="F10" s="1521">
        <v>71</v>
      </c>
      <c r="G10" s="1521">
        <v>2412</v>
      </c>
      <c r="H10" s="1521">
        <v>149</v>
      </c>
      <c r="I10" s="1521">
        <v>613</v>
      </c>
      <c r="J10" s="1521">
        <v>1634</v>
      </c>
      <c r="K10" s="1521">
        <v>15</v>
      </c>
      <c r="L10" s="1521">
        <v>1</v>
      </c>
      <c r="M10" s="1426">
        <v>0</v>
      </c>
      <c r="N10" s="1521">
        <v>613</v>
      </c>
      <c r="O10" s="1521">
        <v>1634</v>
      </c>
      <c r="P10" s="1521">
        <v>8100</v>
      </c>
      <c r="Q10" s="1521">
        <v>7594</v>
      </c>
    </row>
    <row r="11" spans="1:17" ht="37.5" customHeight="1">
      <c r="A11" s="1418">
        <v>4</v>
      </c>
      <c r="B11" s="1409" t="s">
        <v>57</v>
      </c>
      <c r="C11" s="1521">
        <v>56</v>
      </c>
      <c r="D11" s="1521">
        <v>300</v>
      </c>
      <c r="E11" s="1522">
        <v>351</v>
      </c>
      <c r="F11" s="1521">
        <v>5</v>
      </c>
      <c r="G11" s="1521">
        <v>356</v>
      </c>
      <c r="H11" s="1521">
        <v>6</v>
      </c>
      <c r="I11" s="1521">
        <v>277</v>
      </c>
      <c r="J11" s="1521">
        <v>73</v>
      </c>
      <c r="K11" s="1426">
        <v>0</v>
      </c>
      <c r="L11" s="1426">
        <v>0</v>
      </c>
      <c r="M11" s="1426">
        <v>0</v>
      </c>
      <c r="N11" s="1521">
        <v>277</v>
      </c>
      <c r="O11" s="1521">
        <v>73</v>
      </c>
      <c r="P11" s="1521">
        <v>6539</v>
      </c>
      <c r="Q11" s="1521">
        <v>7035</v>
      </c>
    </row>
    <row r="12" spans="1:19" s="115" customFormat="1" ht="37.5" customHeight="1">
      <c r="A12" s="1418">
        <v>5</v>
      </c>
      <c r="B12" s="1412" t="s">
        <v>106</v>
      </c>
      <c r="C12" s="1521">
        <v>3721</v>
      </c>
      <c r="D12" s="1521">
        <v>509</v>
      </c>
      <c r="E12" s="1521">
        <v>4101</v>
      </c>
      <c r="F12" s="1521">
        <v>129</v>
      </c>
      <c r="G12" s="1521">
        <v>4230</v>
      </c>
      <c r="H12" s="1521">
        <v>129</v>
      </c>
      <c r="I12" s="1521">
        <v>1243</v>
      </c>
      <c r="J12" s="1521">
        <v>2770</v>
      </c>
      <c r="K12" s="1521">
        <v>84</v>
      </c>
      <c r="L12" s="1521">
        <v>4</v>
      </c>
      <c r="M12" s="1426">
        <v>0</v>
      </c>
      <c r="N12" s="1521">
        <v>1243</v>
      </c>
      <c r="O12" s="1521">
        <v>2770</v>
      </c>
      <c r="P12" s="1521">
        <v>6361</v>
      </c>
      <c r="Q12" s="1521">
        <v>9289</v>
      </c>
      <c r="S12"/>
    </row>
    <row r="13" spans="1:19" s="115" customFormat="1" ht="37.5" customHeight="1">
      <c r="A13" s="1418">
        <v>6</v>
      </c>
      <c r="B13" s="1412" t="s">
        <v>28</v>
      </c>
      <c r="C13" s="1521">
        <v>312</v>
      </c>
      <c r="D13" s="1521">
        <v>574</v>
      </c>
      <c r="E13" s="1521">
        <v>824</v>
      </c>
      <c r="F13" s="1521">
        <v>62</v>
      </c>
      <c r="G13" s="1521">
        <v>886</v>
      </c>
      <c r="H13" s="1521">
        <v>78</v>
      </c>
      <c r="I13" s="1521">
        <v>121</v>
      </c>
      <c r="J13" s="1521">
        <v>687</v>
      </c>
      <c r="K13" s="1426">
        <v>0</v>
      </c>
      <c r="L13" s="1426">
        <v>0</v>
      </c>
      <c r="M13" s="1426">
        <v>0</v>
      </c>
      <c r="N13" s="1521">
        <v>121</v>
      </c>
      <c r="O13" s="1521">
        <v>687</v>
      </c>
      <c r="P13" s="1521">
        <v>1997</v>
      </c>
      <c r="Q13" s="1521">
        <v>3982</v>
      </c>
      <c r="S13"/>
    </row>
    <row r="14" spans="1:19" s="115" customFormat="1" ht="37.5" customHeight="1">
      <c r="A14" s="1418">
        <v>7</v>
      </c>
      <c r="B14" s="1412" t="s">
        <v>161</v>
      </c>
      <c r="C14" s="1521">
        <v>923</v>
      </c>
      <c r="D14" s="1521">
        <v>234</v>
      </c>
      <c r="E14" s="1521">
        <v>1142</v>
      </c>
      <c r="F14" s="1521">
        <v>15</v>
      </c>
      <c r="G14" s="1521">
        <v>1157</v>
      </c>
      <c r="H14" s="1521">
        <v>27</v>
      </c>
      <c r="I14" s="1521">
        <v>312</v>
      </c>
      <c r="J14" s="1521">
        <v>810</v>
      </c>
      <c r="K14" s="1521">
        <v>8</v>
      </c>
      <c r="L14" s="1426">
        <v>0</v>
      </c>
      <c r="M14" s="1426">
        <v>0</v>
      </c>
      <c r="N14" s="1521">
        <v>312</v>
      </c>
      <c r="O14" s="1521">
        <v>810</v>
      </c>
      <c r="P14" s="1521">
        <v>1636</v>
      </c>
      <c r="Q14" s="1521">
        <v>2575</v>
      </c>
      <c r="S14"/>
    </row>
    <row r="15" spans="1:17" ht="37.5" customHeight="1">
      <c r="A15" s="1816" t="s">
        <v>293</v>
      </c>
      <c r="B15" s="1816"/>
      <c r="C15" s="905">
        <f aca="true" t="shared" si="0" ref="C15:Q15">SUM(C8:C14)</f>
        <v>8208</v>
      </c>
      <c r="D15" s="905">
        <f t="shared" si="0"/>
        <v>2558</v>
      </c>
      <c r="E15" s="905">
        <f t="shared" si="0"/>
        <v>10327</v>
      </c>
      <c r="F15" s="905">
        <f t="shared" si="0"/>
        <v>439</v>
      </c>
      <c r="G15" s="905">
        <f t="shared" si="0"/>
        <v>10766</v>
      </c>
      <c r="H15" s="905">
        <f t="shared" si="0"/>
        <v>421</v>
      </c>
      <c r="I15" s="905">
        <f t="shared" si="0"/>
        <v>3293</v>
      </c>
      <c r="J15" s="905">
        <f t="shared" si="0"/>
        <v>6883</v>
      </c>
      <c r="K15" s="905">
        <f t="shared" si="0"/>
        <v>143</v>
      </c>
      <c r="L15" s="905">
        <f t="shared" si="0"/>
        <v>26</v>
      </c>
      <c r="M15" s="905">
        <f t="shared" si="0"/>
        <v>0</v>
      </c>
      <c r="N15" s="905">
        <f t="shared" si="0"/>
        <v>3293</v>
      </c>
      <c r="O15" s="905">
        <f t="shared" si="0"/>
        <v>6883</v>
      </c>
      <c r="P15" s="905">
        <f t="shared" si="0"/>
        <v>45204</v>
      </c>
      <c r="Q15" s="905">
        <f t="shared" si="0"/>
        <v>46705</v>
      </c>
    </row>
    <row r="16" ht="15.75">
      <c r="E16" s="1523"/>
    </row>
    <row r="17" ht="15.75">
      <c r="E17" s="1523"/>
    </row>
  </sheetData>
  <sheetProtection/>
  <mergeCells count="20">
    <mergeCell ref="N3:N7"/>
    <mergeCell ref="O3:O7"/>
    <mergeCell ref="A1:Q1"/>
    <mergeCell ref="M3:M7"/>
    <mergeCell ref="A2:A7"/>
    <mergeCell ref="B2:B7"/>
    <mergeCell ref="C2:D6"/>
    <mergeCell ref="E2:E7"/>
    <mergeCell ref="F2:F7"/>
    <mergeCell ref="G2:G7"/>
    <mergeCell ref="A15:B15"/>
    <mergeCell ref="H2:M2"/>
    <mergeCell ref="N2:O2"/>
    <mergeCell ref="P2:P7"/>
    <mergeCell ref="Q2:Q7"/>
    <mergeCell ref="H3:H7"/>
    <mergeCell ref="I3:I7"/>
    <mergeCell ref="J3:J7"/>
    <mergeCell ref="K3:K7"/>
    <mergeCell ref="L3:L7"/>
  </mergeCells>
  <printOptions/>
  <pageMargins left="0.42" right="0.2" top="0.56" bottom="0.75" header="0.37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Q38"/>
  <sheetViews>
    <sheetView zoomScale="110" zoomScaleNormal="110" zoomScalePageLayoutView="0" workbookViewId="0" topLeftCell="A13">
      <selection activeCell="L14" sqref="L14"/>
    </sheetView>
  </sheetViews>
  <sheetFormatPr defaultColWidth="8.796875" defaultRowHeight="15"/>
  <cols>
    <col min="1" max="1" width="3.3984375" style="27" customWidth="1"/>
    <col min="2" max="2" width="18.8984375" style="27" customWidth="1"/>
    <col min="3" max="3" width="9.19921875" style="27" customWidth="1"/>
    <col min="4" max="4" width="10.09765625" style="27" customWidth="1"/>
    <col min="5" max="5" width="7.5" style="27" customWidth="1"/>
    <col min="6" max="6" width="10.09765625" style="27" customWidth="1"/>
    <col min="7" max="7" width="10.59765625" style="27" customWidth="1"/>
    <col min="8" max="8" width="8.09765625" style="27" customWidth="1"/>
    <col min="9" max="9" width="9.3984375" style="471" customWidth="1"/>
    <col min="10" max="10" width="10.3984375" style="471" customWidth="1"/>
    <col min="11" max="11" width="7.5" style="471" customWidth="1"/>
    <col min="12" max="12" width="9.59765625" style="471" customWidth="1"/>
    <col min="13" max="13" width="10.59765625" style="471" customWidth="1"/>
    <col min="14" max="14" width="7" style="471" customWidth="1"/>
  </cols>
  <sheetData>
    <row r="1" spans="1:14" ht="34.5" customHeight="1">
      <c r="A1" s="1735" t="s">
        <v>908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5"/>
      <c r="M1" s="1735"/>
      <c r="N1" s="1735"/>
    </row>
    <row r="2" spans="1:16" ht="34.5" customHeight="1">
      <c r="A2" s="1816" t="s">
        <v>14</v>
      </c>
      <c r="B2" s="1816" t="s">
        <v>228</v>
      </c>
      <c r="C2" s="1816" t="s">
        <v>929</v>
      </c>
      <c r="D2" s="1816"/>
      <c r="E2" s="1816"/>
      <c r="F2" s="1816" t="s">
        <v>224</v>
      </c>
      <c r="G2" s="1816"/>
      <c r="H2" s="1816"/>
      <c r="I2" s="1816" t="s">
        <v>225</v>
      </c>
      <c r="J2" s="1816"/>
      <c r="K2" s="1816"/>
      <c r="L2" s="1816" t="s">
        <v>403</v>
      </c>
      <c r="M2" s="1816"/>
      <c r="N2" s="1816"/>
      <c r="O2" s="15"/>
      <c r="P2" s="15"/>
    </row>
    <row r="3" spans="1:14" ht="41.25" customHeight="1">
      <c r="A3" s="1816"/>
      <c r="B3" s="1816"/>
      <c r="C3" s="1123" t="s">
        <v>835</v>
      </c>
      <c r="D3" s="1123" t="s">
        <v>909</v>
      </c>
      <c r="E3" s="1123" t="s">
        <v>54</v>
      </c>
      <c r="F3" s="1123" t="s">
        <v>836</v>
      </c>
      <c r="G3" s="1123" t="str">
        <f>D3</f>
        <v>TH 12 Tháng</v>
      </c>
      <c r="H3" s="1123" t="s">
        <v>54</v>
      </c>
      <c r="I3" s="1123" t="str">
        <f>C3</f>
        <v>KH 2021
(Trẻ)</v>
      </c>
      <c r="J3" s="1123" t="str">
        <f>D3</f>
        <v>TH 12 Tháng</v>
      </c>
      <c r="K3" s="1123" t="s">
        <v>54</v>
      </c>
      <c r="L3" s="1123" t="str">
        <f>C3</f>
        <v>KH 2021
(Trẻ)</v>
      </c>
      <c r="M3" s="1123" t="str">
        <f>D3</f>
        <v>TH 12 Tháng</v>
      </c>
      <c r="N3" s="1123" t="s">
        <v>54</v>
      </c>
    </row>
    <row r="4" spans="1:14" ht="18.75" customHeight="1">
      <c r="A4" s="1418">
        <v>1</v>
      </c>
      <c r="B4" s="1504" t="s">
        <v>283</v>
      </c>
      <c r="C4" s="1576">
        <v>1628</v>
      </c>
      <c r="D4" s="1577">
        <v>1613</v>
      </c>
      <c r="E4" s="1578">
        <f>D4/C4*100</f>
        <v>99.07862407862407</v>
      </c>
      <c r="F4" s="1576">
        <v>1600</v>
      </c>
      <c r="G4" s="1579">
        <v>1572</v>
      </c>
      <c r="H4" s="1578">
        <f aca="true" t="shared" si="0" ref="H4:H11">G4/F4*100</f>
        <v>98.25</v>
      </c>
      <c r="I4" s="1576">
        <v>1628</v>
      </c>
      <c r="J4" s="1579">
        <v>1713</v>
      </c>
      <c r="K4" s="1578">
        <f aca="true" t="shared" si="1" ref="K4:K11">J4/I4*100</f>
        <v>105.22113022113022</v>
      </c>
      <c r="L4" s="1580">
        <v>1760</v>
      </c>
      <c r="M4" s="1579">
        <v>1710</v>
      </c>
      <c r="N4" s="1578">
        <f aca="true" t="shared" si="2" ref="N4:N11">M4/L4*100</f>
        <v>97.1590909090909</v>
      </c>
    </row>
    <row r="5" spans="1:14" ht="18.75" customHeight="1">
      <c r="A5" s="1418">
        <v>2</v>
      </c>
      <c r="B5" s="1504" t="s">
        <v>156</v>
      </c>
      <c r="C5" s="1576">
        <v>2725</v>
      </c>
      <c r="D5" s="1577">
        <v>2623</v>
      </c>
      <c r="E5" s="1578">
        <f aca="true" t="shared" si="3" ref="E5:E11">D5/C5*100</f>
        <v>96.25688073394495</v>
      </c>
      <c r="F5" s="1576">
        <v>2614</v>
      </c>
      <c r="G5" s="1579">
        <v>2463</v>
      </c>
      <c r="H5" s="1578">
        <f t="shared" si="0"/>
        <v>94.22341239479725</v>
      </c>
      <c r="I5" s="1576">
        <v>2725</v>
      </c>
      <c r="J5" s="1579">
        <v>2371</v>
      </c>
      <c r="K5" s="1578">
        <f t="shared" si="1"/>
        <v>87.00917431192661</v>
      </c>
      <c r="L5" s="1580">
        <v>2771</v>
      </c>
      <c r="M5" s="1579">
        <v>2558</v>
      </c>
      <c r="N5" s="1578">
        <f t="shared" si="2"/>
        <v>92.31324431613136</v>
      </c>
    </row>
    <row r="6" spans="1:14" ht="18.75" customHeight="1">
      <c r="A6" s="1418">
        <v>3</v>
      </c>
      <c r="B6" s="1504" t="s">
        <v>155</v>
      </c>
      <c r="C6" s="1576">
        <v>3235</v>
      </c>
      <c r="D6" s="1577">
        <v>3146</v>
      </c>
      <c r="E6" s="1578">
        <f t="shared" si="3"/>
        <v>97.24884080370943</v>
      </c>
      <c r="F6" s="1576">
        <v>3250</v>
      </c>
      <c r="G6" s="1579">
        <v>3152</v>
      </c>
      <c r="H6" s="1578">
        <f t="shared" si="0"/>
        <v>96.98461538461538</v>
      </c>
      <c r="I6" s="1576">
        <v>3235</v>
      </c>
      <c r="J6" s="1579">
        <v>2762</v>
      </c>
      <c r="K6" s="1578">
        <f t="shared" si="1"/>
        <v>85.37867078825347</v>
      </c>
      <c r="L6" s="1580">
        <v>3337</v>
      </c>
      <c r="M6" s="1579">
        <v>3117</v>
      </c>
      <c r="N6" s="1578">
        <f t="shared" si="2"/>
        <v>93.40725202277494</v>
      </c>
    </row>
    <row r="7" spans="1:14" ht="18.75" customHeight="1">
      <c r="A7" s="1418">
        <v>4</v>
      </c>
      <c r="B7" s="1504" t="s">
        <v>57</v>
      </c>
      <c r="C7" s="1576">
        <v>1906</v>
      </c>
      <c r="D7" s="1577">
        <v>1852</v>
      </c>
      <c r="E7" s="1578">
        <f t="shared" si="3"/>
        <v>97.16684155299056</v>
      </c>
      <c r="F7" s="1576">
        <v>1900</v>
      </c>
      <c r="G7" s="1579">
        <v>1810</v>
      </c>
      <c r="H7" s="1578">
        <f t="shared" si="0"/>
        <v>95.26315789473684</v>
      </c>
      <c r="I7" s="1576">
        <v>1906</v>
      </c>
      <c r="J7" s="1579">
        <v>1710</v>
      </c>
      <c r="K7" s="1578">
        <f t="shared" si="1"/>
        <v>89.71668415529905</v>
      </c>
      <c r="L7" s="1580">
        <v>1992</v>
      </c>
      <c r="M7" s="1579">
        <v>1912</v>
      </c>
      <c r="N7" s="1578">
        <f t="shared" si="2"/>
        <v>95.98393574297188</v>
      </c>
    </row>
    <row r="8" spans="1:14" ht="18.75" customHeight="1">
      <c r="A8" s="1418">
        <v>5</v>
      </c>
      <c r="B8" s="1504" t="s">
        <v>226</v>
      </c>
      <c r="C8" s="1576">
        <v>2000</v>
      </c>
      <c r="D8" s="1577">
        <v>1920</v>
      </c>
      <c r="E8" s="1578">
        <f t="shared" si="3"/>
        <v>96</v>
      </c>
      <c r="F8" s="1576">
        <v>2000</v>
      </c>
      <c r="G8" s="1579">
        <v>1719</v>
      </c>
      <c r="H8" s="1578">
        <f t="shared" si="0"/>
        <v>85.95</v>
      </c>
      <c r="I8" s="1576">
        <v>2000</v>
      </c>
      <c r="J8" s="1579">
        <v>1650</v>
      </c>
      <c r="K8" s="1578">
        <f t="shared" si="1"/>
        <v>82.5</v>
      </c>
      <c r="L8" s="1580">
        <v>1975</v>
      </c>
      <c r="M8" s="1579">
        <v>1756</v>
      </c>
      <c r="N8" s="1578">
        <f t="shared" si="2"/>
        <v>88.9113924050633</v>
      </c>
    </row>
    <row r="9" spans="1:14" ht="18.75" customHeight="1">
      <c r="A9" s="1418">
        <v>6</v>
      </c>
      <c r="B9" s="1504" t="s">
        <v>28</v>
      </c>
      <c r="C9" s="1576">
        <v>708</v>
      </c>
      <c r="D9" s="1577">
        <v>673</v>
      </c>
      <c r="E9" s="1578">
        <f t="shared" si="3"/>
        <v>95.05649717514125</v>
      </c>
      <c r="F9" s="1576">
        <v>700</v>
      </c>
      <c r="G9" s="1579">
        <v>614</v>
      </c>
      <c r="H9" s="1578">
        <f t="shared" si="0"/>
        <v>87.71428571428571</v>
      </c>
      <c r="I9" s="1576">
        <v>750</v>
      </c>
      <c r="J9" s="1579">
        <v>742</v>
      </c>
      <c r="K9" s="1578">
        <f t="shared" si="1"/>
        <v>98.93333333333332</v>
      </c>
      <c r="L9" s="1580">
        <v>850</v>
      </c>
      <c r="M9" s="1579">
        <v>817</v>
      </c>
      <c r="N9" s="1578">
        <f t="shared" si="2"/>
        <v>96.11764705882354</v>
      </c>
    </row>
    <row r="10" spans="1:14" ht="18.75" customHeight="1">
      <c r="A10" s="1418">
        <v>7</v>
      </c>
      <c r="B10" s="1504" t="s">
        <v>227</v>
      </c>
      <c r="C10" s="1576">
        <v>878</v>
      </c>
      <c r="D10" s="1577">
        <v>825</v>
      </c>
      <c r="E10" s="1578">
        <f>D10/C10*100</f>
        <v>93.96355353075171</v>
      </c>
      <c r="F10" s="1576">
        <v>925</v>
      </c>
      <c r="G10" s="1579">
        <v>744</v>
      </c>
      <c r="H10" s="1578">
        <f t="shared" si="0"/>
        <v>80.43243243243244</v>
      </c>
      <c r="I10" s="1576">
        <v>840</v>
      </c>
      <c r="J10" s="1579">
        <v>771</v>
      </c>
      <c r="K10" s="1578">
        <f t="shared" si="1"/>
        <v>91.78571428571428</v>
      </c>
      <c r="L10" s="1580">
        <v>880</v>
      </c>
      <c r="M10" s="1579">
        <v>706</v>
      </c>
      <c r="N10" s="1578">
        <f t="shared" si="2"/>
        <v>80.22727272727272</v>
      </c>
    </row>
    <row r="11" spans="1:15" s="27" customFormat="1" ht="18.75" customHeight="1">
      <c r="A11" s="1816" t="s">
        <v>13</v>
      </c>
      <c r="B11" s="1816"/>
      <c r="C11" s="1581">
        <f>SUM(C4:C10)</f>
        <v>13080</v>
      </c>
      <c r="D11" s="1581">
        <f>SUM(D4:D10)</f>
        <v>12652</v>
      </c>
      <c r="E11" s="1582">
        <f t="shared" si="3"/>
        <v>96.72782874617737</v>
      </c>
      <c r="F11" s="1581">
        <f>SUM(F4:F10)</f>
        <v>12989</v>
      </c>
      <c r="G11" s="1583">
        <f>SUM(G4:G10)</f>
        <v>12074</v>
      </c>
      <c r="H11" s="1582">
        <f t="shared" si="0"/>
        <v>92.95557779659713</v>
      </c>
      <c r="I11" s="1581">
        <f>SUM(I4:I10)</f>
        <v>13084</v>
      </c>
      <c r="J11" s="1583">
        <f>SUM(J4:J10)</f>
        <v>11719</v>
      </c>
      <c r="K11" s="1582">
        <f t="shared" si="1"/>
        <v>89.56741057780495</v>
      </c>
      <c r="L11" s="1581">
        <f>SUM(L4:L10)</f>
        <v>13565</v>
      </c>
      <c r="M11" s="1583">
        <f>SUM(M4:M10)</f>
        <v>12576</v>
      </c>
      <c r="N11" s="1582">
        <f t="shared" si="2"/>
        <v>92.70917803169922</v>
      </c>
      <c r="O11" s="751"/>
    </row>
    <row r="12" spans="1:14" ht="36" customHeight="1">
      <c r="A12" s="48"/>
      <c r="B12" s="48"/>
      <c r="C12" s="1524"/>
      <c r="D12" s="1525"/>
      <c r="E12" s="1526"/>
      <c r="F12" s="1525"/>
      <c r="G12" s="1524"/>
      <c r="H12" s="1527"/>
      <c r="I12" s="1525"/>
      <c r="J12" s="1525"/>
      <c r="K12" s="1526"/>
      <c r="L12" s="1525"/>
      <c r="M12" s="1525"/>
      <c r="N12" s="1526"/>
    </row>
    <row r="13" spans="1:17" ht="32.25" customHeight="1">
      <c r="A13" s="1789" t="s">
        <v>14</v>
      </c>
      <c r="B13" s="1789" t="s">
        <v>228</v>
      </c>
      <c r="C13" s="1834" t="s">
        <v>931</v>
      </c>
      <c r="D13" s="1834"/>
      <c r="E13" s="1834"/>
      <c r="F13" s="1869" t="s">
        <v>930</v>
      </c>
      <c r="G13" s="1869"/>
      <c r="H13" s="1869"/>
      <c r="I13" s="1864"/>
      <c r="J13" s="1865"/>
      <c r="K13" s="1865"/>
      <c r="L13" s="1528"/>
      <c r="M13" s="1528"/>
      <c r="N13" s="1528"/>
      <c r="O13" s="26"/>
      <c r="P13" s="26"/>
      <c r="Q13" s="26"/>
    </row>
    <row r="14" spans="1:14" ht="42.75" customHeight="1">
      <c r="A14" s="1789"/>
      <c r="B14" s="1789"/>
      <c r="C14" s="1123" t="str">
        <f>C3</f>
        <v>KH 2021
(Trẻ)</v>
      </c>
      <c r="D14" s="1123" t="str">
        <f>D3</f>
        <v>TH 12 Tháng</v>
      </c>
      <c r="E14" s="1123" t="s">
        <v>54</v>
      </c>
      <c r="F14" s="1123" t="str">
        <f>C3</f>
        <v>KH 2021
(Trẻ)</v>
      </c>
      <c r="G14" s="1123" t="str">
        <f>D3</f>
        <v>TH 12 Tháng</v>
      </c>
      <c r="H14" s="1123" t="s">
        <v>54</v>
      </c>
      <c r="I14" s="1529"/>
      <c r="J14" s="869"/>
      <c r="K14" s="869"/>
      <c r="L14" s="472"/>
      <c r="M14" s="472"/>
      <c r="N14" s="472"/>
    </row>
    <row r="15" spans="1:14" ht="20.25" customHeight="1">
      <c r="A15" s="1418">
        <v>1</v>
      </c>
      <c r="B15" s="1586" t="str">
        <f>B4</f>
        <v>TP Tuyên Quang   </v>
      </c>
      <c r="C15" s="1587">
        <v>1650</v>
      </c>
      <c r="D15" s="1588">
        <v>1598</v>
      </c>
      <c r="E15" s="1589">
        <f aca="true" t="shared" si="4" ref="E15:E22">D15/C15*100</f>
        <v>96.84848484848484</v>
      </c>
      <c r="F15" s="1587">
        <v>1650</v>
      </c>
      <c r="G15" s="1590">
        <v>1429</v>
      </c>
      <c r="H15" s="1503">
        <f aca="true" t="shared" si="5" ref="H15:H22">G15/F15*100</f>
        <v>86.60606060606061</v>
      </c>
      <c r="I15" s="870"/>
      <c r="J15" s="871"/>
      <c r="K15" s="872"/>
      <c r="L15" s="473"/>
      <c r="M15" s="474"/>
      <c r="N15" s="475"/>
    </row>
    <row r="16" spans="1:14" ht="20.25" customHeight="1">
      <c r="A16" s="1418">
        <v>2</v>
      </c>
      <c r="B16" s="1586" t="str">
        <f aca="true" t="shared" si="6" ref="B16:B21">B5</f>
        <v>H. Yên Sơn </v>
      </c>
      <c r="C16" s="1587">
        <v>2665</v>
      </c>
      <c r="D16" s="1588">
        <v>2534</v>
      </c>
      <c r="E16" s="1589">
        <f t="shared" si="4"/>
        <v>95.0844277673546</v>
      </c>
      <c r="F16" s="1587">
        <v>2665</v>
      </c>
      <c r="G16" s="1590">
        <v>2410</v>
      </c>
      <c r="H16" s="1503">
        <f t="shared" si="5"/>
        <v>90.43151969981238</v>
      </c>
      <c r="I16" s="870"/>
      <c r="J16" s="871"/>
      <c r="K16" s="872"/>
      <c r="L16" s="473"/>
      <c r="M16" s="474"/>
      <c r="N16" s="475"/>
    </row>
    <row r="17" spans="1:14" ht="20.25" customHeight="1">
      <c r="A17" s="1418">
        <v>3</v>
      </c>
      <c r="B17" s="1586" t="str">
        <f t="shared" si="6"/>
        <v>H. Sơn Dương </v>
      </c>
      <c r="C17" s="1587">
        <v>3300</v>
      </c>
      <c r="D17" s="1588">
        <v>3200</v>
      </c>
      <c r="E17" s="1589">
        <f t="shared" si="4"/>
        <v>96.96969696969697</v>
      </c>
      <c r="F17" s="1587">
        <v>3300</v>
      </c>
      <c r="G17" s="1590">
        <v>3194</v>
      </c>
      <c r="H17" s="1503">
        <f t="shared" si="5"/>
        <v>96.7878787878788</v>
      </c>
      <c r="I17" s="870"/>
      <c r="J17" s="871"/>
      <c r="K17" s="872"/>
      <c r="L17" s="473"/>
      <c r="M17" s="474"/>
      <c r="N17" s="475"/>
    </row>
    <row r="18" spans="1:14" ht="20.25" customHeight="1">
      <c r="A18" s="1418">
        <v>4</v>
      </c>
      <c r="B18" s="1586" t="str">
        <f t="shared" si="6"/>
        <v>H. Hàm Yên</v>
      </c>
      <c r="C18" s="1587">
        <v>2021</v>
      </c>
      <c r="D18" s="1588">
        <v>1950</v>
      </c>
      <c r="E18" s="1589">
        <f t="shared" si="4"/>
        <v>96.48688767936665</v>
      </c>
      <c r="F18" s="1587">
        <v>2021</v>
      </c>
      <c r="G18" s="1590">
        <v>1897</v>
      </c>
      <c r="H18" s="1503">
        <f t="shared" si="5"/>
        <v>93.86442355269668</v>
      </c>
      <c r="I18" s="870"/>
      <c r="J18" s="871"/>
      <c r="K18" s="872"/>
      <c r="L18" s="473"/>
      <c r="M18" s="474"/>
      <c r="N18" s="475"/>
    </row>
    <row r="19" spans="1:14" ht="20.25" customHeight="1">
      <c r="A19" s="1418">
        <v>5</v>
      </c>
      <c r="B19" s="1586" t="str">
        <f t="shared" si="6"/>
        <v>H. Chiêm Hoá</v>
      </c>
      <c r="C19" s="1587">
        <v>2082</v>
      </c>
      <c r="D19" s="1588">
        <v>1982</v>
      </c>
      <c r="E19" s="1589">
        <f t="shared" si="4"/>
        <v>95.1969260326609</v>
      </c>
      <c r="F19" s="1587">
        <v>2082</v>
      </c>
      <c r="G19" s="1590">
        <v>1967</v>
      </c>
      <c r="H19" s="1503">
        <f t="shared" si="5"/>
        <v>94.47646493756004</v>
      </c>
      <c r="I19" s="870"/>
      <c r="J19" s="871"/>
      <c r="K19" s="872"/>
      <c r="L19" s="473"/>
      <c r="M19" s="474"/>
      <c r="N19" s="475"/>
    </row>
    <row r="20" spans="1:14" ht="20.25" customHeight="1">
      <c r="A20" s="1418">
        <v>6</v>
      </c>
      <c r="B20" s="1586" t="str">
        <f t="shared" si="6"/>
        <v>H. Na Hang</v>
      </c>
      <c r="C20" s="1587">
        <v>734</v>
      </c>
      <c r="D20" s="1588">
        <v>728</v>
      </c>
      <c r="E20" s="1589">
        <f t="shared" si="4"/>
        <v>99.1825613079019</v>
      </c>
      <c r="F20" s="1587">
        <v>734</v>
      </c>
      <c r="G20" s="1590">
        <v>676</v>
      </c>
      <c r="H20" s="1503">
        <f t="shared" si="5"/>
        <v>92.09809264305177</v>
      </c>
      <c r="I20" s="870"/>
      <c r="J20" s="871"/>
      <c r="K20" s="872"/>
      <c r="L20" s="473"/>
      <c r="M20" s="474"/>
      <c r="N20" s="475"/>
    </row>
    <row r="21" spans="1:14" ht="20.25" customHeight="1">
      <c r="A21" s="1418">
        <v>7</v>
      </c>
      <c r="B21" s="1586" t="str">
        <f t="shared" si="6"/>
        <v>H. Lâm Bình  </v>
      </c>
      <c r="C21" s="1587">
        <v>852</v>
      </c>
      <c r="D21" s="1588">
        <v>810</v>
      </c>
      <c r="E21" s="1589">
        <f t="shared" si="4"/>
        <v>95.07042253521126</v>
      </c>
      <c r="F21" s="1587">
        <v>852</v>
      </c>
      <c r="G21" s="1590">
        <v>689</v>
      </c>
      <c r="H21" s="1503">
        <f t="shared" si="5"/>
        <v>80.86854460093896</v>
      </c>
      <c r="I21" s="870"/>
      <c r="J21" s="871"/>
      <c r="K21" s="872"/>
      <c r="L21" s="473"/>
      <c r="M21" s="474"/>
      <c r="N21" s="475"/>
    </row>
    <row r="22" spans="1:14" ht="20.25" customHeight="1">
      <c r="A22" s="1816" t="s">
        <v>13</v>
      </c>
      <c r="B22" s="1816"/>
      <c r="C22" s="1581">
        <f>SUM(C15:C21)</f>
        <v>13304</v>
      </c>
      <c r="D22" s="1583">
        <f>SUM(D15:D21)</f>
        <v>12802</v>
      </c>
      <c r="E22" s="1584">
        <f t="shared" si="4"/>
        <v>96.22669873722188</v>
      </c>
      <c r="F22" s="1494">
        <f>SUM(F15:F21)</f>
        <v>13304</v>
      </c>
      <c r="G22" s="1585">
        <f>SUM(G15:G21)</f>
        <v>12262</v>
      </c>
      <c r="H22" s="1493">
        <f t="shared" si="5"/>
        <v>92.1677690920024</v>
      </c>
      <c r="I22" s="873"/>
      <c r="J22" s="874"/>
      <c r="K22" s="875"/>
      <c r="L22" s="476"/>
      <c r="M22" s="477"/>
      <c r="N22" s="477"/>
    </row>
    <row r="23" spans="1:14" s="129" customFormat="1" ht="15">
      <c r="A23" s="1530"/>
      <c r="B23" s="1530"/>
      <c r="C23" s="1531"/>
      <c r="D23" s="1532"/>
      <c r="E23" s="1533"/>
      <c r="F23" s="1532"/>
      <c r="G23" s="1532"/>
      <c r="H23" s="1534"/>
      <c r="I23" s="1535"/>
      <c r="J23" s="1535"/>
      <c r="K23" s="1536"/>
      <c r="L23" s="478"/>
      <c r="M23" s="478"/>
      <c r="N23" s="478"/>
    </row>
    <row r="24" spans="1:14" s="128" customFormat="1" ht="29.25" customHeight="1" hidden="1">
      <c r="A24" s="1860" t="s">
        <v>45</v>
      </c>
      <c r="B24" s="1860"/>
      <c r="C24" s="1860"/>
      <c r="D24" s="1860"/>
      <c r="E24" s="1537"/>
      <c r="F24" s="1538"/>
      <c r="G24" s="1538"/>
      <c r="H24" s="1539"/>
      <c r="I24" s="1540"/>
      <c r="J24" s="1540"/>
      <c r="K24" s="1541"/>
      <c r="L24" s="479"/>
      <c r="M24" s="480"/>
      <c r="N24" s="480"/>
    </row>
    <row r="25" spans="1:14" s="128" customFormat="1" ht="15" hidden="1">
      <c r="A25" s="1542"/>
      <c r="B25" s="1542"/>
      <c r="C25" s="1542"/>
      <c r="D25" s="1538"/>
      <c r="E25" s="1537"/>
      <c r="F25" s="1538"/>
      <c r="G25" s="1538"/>
      <c r="H25" s="1539"/>
      <c r="I25" s="1540"/>
      <c r="J25" s="1540"/>
      <c r="K25" s="1541"/>
      <c r="L25" s="479"/>
      <c r="M25" s="480"/>
      <c r="N25" s="480"/>
    </row>
    <row r="26" spans="1:14" s="128" customFormat="1" ht="15" hidden="1">
      <c r="A26" s="1543"/>
      <c r="B26" s="1543"/>
      <c r="C26" s="1543"/>
      <c r="D26" s="1543"/>
      <c r="E26" s="1543"/>
      <c r="F26" s="1543"/>
      <c r="G26" s="1543"/>
      <c r="H26" s="1543"/>
      <c r="I26" s="479"/>
      <c r="J26" s="479"/>
      <c r="K26" s="479"/>
      <c r="L26" s="479"/>
      <c r="M26" s="479"/>
      <c r="N26" s="479"/>
    </row>
    <row r="27" spans="1:14" s="126" customFormat="1" ht="15" hidden="1">
      <c r="A27" s="1857" t="s">
        <v>16</v>
      </c>
      <c r="B27" s="1857" t="s">
        <v>17</v>
      </c>
      <c r="C27" s="1866" t="s">
        <v>46</v>
      </c>
      <c r="D27" s="1867"/>
      <c r="E27" s="1868"/>
      <c r="F27" s="1866" t="s">
        <v>47</v>
      </c>
      <c r="G27" s="1867"/>
      <c r="H27" s="1868"/>
      <c r="I27" s="1861" t="s">
        <v>48</v>
      </c>
      <c r="J27" s="1862"/>
      <c r="K27" s="1863"/>
      <c r="L27" s="1861" t="s">
        <v>49</v>
      </c>
      <c r="M27" s="1862"/>
      <c r="N27" s="1863"/>
    </row>
    <row r="28" spans="1:14" s="126" customFormat="1" ht="30" hidden="1">
      <c r="A28" s="1858"/>
      <c r="B28" s="1858"/>
      <c r="C28" s="343" t="s">
        <v>41</v>
      </c>
      <c r="D28" s="343" t="s">
        <v>42</v>
      </c>
      <c r="E28" s="343" t="s">
        <v>22</v>
      </c>
      <c r="F28" s="343" t="s">
        <v>50</v>
      </c>
      <c r="G28" s="343" t="s">
        <v>51</v>
      </c>
      <c r="H28" s="343"/>
      <c r="I28" s="481" t="s">
        <v>50</v>
      </c>
      <c r="J28" s="481" t="s">
        <v>51</v>
      </c>
      <c r="K28" s="481"/>
      <c r="L28" s="481" t="s">
        <v>50</v>
      </c>
      <c r="M28" s="481"/>
      <c r="N28" s="481"/>
    </row>
    <row r="29" spans="1:14" s="126" customFormat="1" ht="15" hidden="1">
      <c r="A29" s="1544">
        <v>1</v>
      </c>
      <c r="B29" s="127" t="s">
        <v>43</v>
      </c>
      <c r="C29" s="1545">
        <v>2400</v>
      </c>
      <c r="D29" s="1546" t="e">
        <f>#REF!+'[3]TCMR'!$E$33</f>
        <v>#REF!</v>
      </c>
      <c r="E29" s="1547" t="e">
        <f aca="true" t="shared" si="7" ref="E29:E34">D29/C29*100</f>
        <v>#REF!</v>
      </c>
      <c r="F29" s="1548">
        <v>14</v>
      </c>
      <c r="G29" s="1549">
        <v>0</v>
      </c>
      <c r="H29" s="1550"/>
      <c r="I29" s="1551">
        <v>1</v>
      </c>
      <c r="J29" s="1552"/>
      <c r="K29" s="1553"/>
      <c r="L29" s="1551"/>
      <c r="M29" s="1552"/>
      <c r="N29" s="1553"/>
    </row>
    <row r="30" spans="1:14" s="126" customFormat="1" ht="15" hidden="1">
      <c r="A30" s="1554">
        <v>2</v>
      </c>
      <c r="B30" s="1555" t="s">
        <v>24</v>
      </c>
      <c r="C30" s="1556">
        <v>3758</v>
      </c>
      <c r="D30" s="1557" t="e">
        <f>#REF!+'[3]TCMR'!$E$34</f>
        <v>#REF!</v>
      </c>
      <c r="E30" s="1558" t="e">
        <f t="shared" si="7"/>
        <v>#REF!</v>
      </c>
      <c r="F30" s="1559">
        <v>32</v>
      </c>
      <c r="G30" s="1560">
        <v>0</v>
      </c>
      <c r="H30" s="1561"/>
      <c r="I30" s="1562">
        <v>2</v>
      </c>
      <c r="J30" s="1563"/>
      <c r="K30" s="1564"/>
      <c r="L30" s="1562"/>
      <c r="M30" s="1563"/>
      <c r="N30" s="1564"/>
    </row>
    <row r="31" spans="1:14" s="126" customFormat="1" ht="15" hidden="1">
      <c r="A31" s="1554">
        <v>3</v>
      </c>
      <c r="B31" s="1555" t="s">
        <v>25</v>
      </c>
      <c r="C31" s="1556">
        <v>3894</v>
      </c>
      <c r="D31" s="1557" t="e">
        <f>#REF!+'[3]TCMR'!$E$35</f>
        <v>#REF!</v>
      </c>
      <c r="E31" s="1558" t="e">
        <f t="shared" si="7"/>
        <v>#REF!</v>
      </c>
      <c r="F31" s="1559">
        <v>34</v>
      </c>
      <c r="G31" s="1560">
        <v>4</v>
      </c>
      <c r="H31" s="1561"/>
      <c r="I31" s="1562">
        <v>2</v>
      </c>
      <c r="J31" s="1563"/>
      <c r="K31" s="1564"/>
      <c r="L31" s="1562"/>
      <c r="M31" s="1563"/>
      <c r="N31" s="1564"/>
    </row>
    <row r="32" spans="1:14" s="126" customFormat="1" ht="15" hidden="1">
      <c r="A32" s="1554">
        <v>4</v>
      </c>
      <c r="B32" s="1555" t="s">
        <v>26</v>
      </c>
      <c r="C32" s="1556">
        <v>2284</v>
      </c>
      <c r="D32" s="1557" t="e">
        <f>#REF!+'[3]TCMR'!$E$36</f>
        <v>#REF!</v>
      </c>
      <c r="E32" s="1558" t="e">
        <f t="shared" si="7"/>
        <v>#REF!</v>
      </c>
      <c r="F32" s="1559">
        <v>20</v>
      </c>
      <c r="G32" s="1560">
        <v>0</v>
      </c>
      <c r="H32" s="1561"/>
      <c r="I32" s="1562">
        <v>1</v>
      </c>
      <c r="J32" s="1563"/>
      <c r="K32" s="1564"/>
      <c r="L32" s="1562"/>
      <c r="M32" s="1563"/>
      <c r="N32" s="1564"/>
    </row>
    <row r="33" spans="1:14" s="126" customFormat="1" ht="15" hidden="1">
      <c r="A33" s="1554">
        <v>5</v>
      </c>
      <c r="B33" s="1555" t="s">
        <v>27</v>
      </c>
      <c r="C33" s="1556">
        <v>3514</v>
      </c>
      <c r="D33" s="1557" t="e">
        <f>#REF!+'[3]TCMR'!$E$37</f>
        <v>#REF!</v>
      </c>
      <c r="E33" s="1558" t="e">
        <f t="shared" si="7"/>
        <v>#REF!</v>
      </c>
      <c r="F33" s="1559">
        <v>32</v>
      </c>
      <c r="G33" s="1560">
        <v>2</v>
      </c>
      <c r="H33" s="1561"/>
      <c r="I33" s="1562">
        <v>1</v>
      </c>
      <c r="J33" s="1563"/>
      <c r="K33" s="1564"/>
      <c r="L33" s="1562"/>
      <c r="M33" s="1563"/>
      <c r="N33" s="1564"/>
    </row>
    <row r="34" spans="1:14" s="126" customFormat="1" ht="15" hidden="1">
      <c r="A34" s="1554">
        <v>6</v>
      </c>
      <c r="B34" s="1555" t="s">
        <v>28</v>
      </c>
      <c r="C34" s="1556">
        <v>2170</v>
      </c>
      <c r="D34" s="1557" t="e">
        <f>#REF!+'[3]TCMR'!$E$38</f>
        <v>#REF!</v>
      </c>
      <c r="E34" s="1558" t="e">
        <f t="shared" si="7"/>
        <v>#REF!</v>
      </c>
      <c r="F34" s="1559">
        <v>22</v>
      </c>
      <c r="G34" s="1560">
        <v>1</v>
      </c>
      <c r="H34" s="1561"/>
      <c r="I34" s="1562">
        <v>2</v>
      </c>
      <c r="J34" s="1563"/>
      <c r="K34" s="1564"/>
      <c r="L34" s="1562"/>
      <c r="M34" s="1563"/>
      <c r="N34" s="1564"/>
    </row>
    <row r="35" spans="1:14" s="126" customFormat="1" ht="15" hidden="1">
      <c r="A35" s="1565">
        <v>7</v>
      </c>
      <c r="B35" s="1566" t="s">
        <v>44</v>
      </c>
      <c r="C35" s="344"/>
      <c r="D35" s="344"/>
      <c r="E35" s="1567"/>
      <c r="F35" s="1568">
        <v>5</v>
      </c>
      <c r="G35" s="1568"/>
      <c r="H35" s="1569"/>
      <c r="I35" s="1570"/>
      <c r="J35" s="1570"/>
      <c r="K35" s="1571"/>
      <c r="L35" s="1570"/>
      <c r="M35" s="1570"/>
      <c r="N35" s="1571"/>
    </row>
    <row r="36" spans="1:14" s="126" customFormat="1" ht="15.75" hidden="1">
      <c r="A36" s="1859" t="s">
        <v>2</v>
      </c>
      <c r="B36" s="1859"/>
      <c r="C36" s="1572">
        <f>SUM(C29:C35)</f>
        <v>18020</v>
      </c>
      <c r="D36" s="1572" t="e">
        <f aca="true" t="shared" si="8" ref="D36:N36">SUM(D29:D35)</f>
        <v>#REF!</v>
      </c>
      <c r="E36" s="1573" t="e">
        <f>D36/C36*100</f>
        <v>#REF!</v>
      </c>
      <c r="F36" s="1572">
        <f t="shared" si="8"/>
        <v>159</v>
      </c>
      <c r="G36" s="1572">
        <f t="shared" si="8"/>
        <v>7</v>
      </c>
      <c r="H36" s="1572">
        <f t="shared" si="8"/>
        <v>0</v>
      </c>
      <c r="I36" s="1574">
        <f t="shared" si="8"/>
        <v>9</v>
      </c>
      <c r="J36" s="1574">
        <f t="shared" si="8"/>
        <v>0</v>
      </c>
      <c r="K36" s="1574">
        <f t="shared" si="8"/>
        <v>0</v>
      </c>
      <c r="L36" s="1574">
        <f t="shared" si="8"/>
        <v>0</v>
      </c>
      <c r="M36" s="1574">
        <f t="shared" si="8"/>
        <v>0</v>
      </c>
      <c r="N36" s="1574">
        <f t="shared" si="8"/>
        <v>0</v>
      </c>
    </row>
    <row r="37" spans="1:14" s="126" customFormat="1" ht="15" hidden="1">
      <c r="A37" s="1543"/>
      <c r="B37" s="1543"/>
      <c r="C37" s="1543"/>
      <c r="D37" s="1543"/>
      <c r="E37" s="1543"/>
      <c r="F37" s="1543"/>
      <c r="G37" s="1543"/>
      <c r="H37" s="1543"/>
      <c r="I37" s="479"/>
      <c r="J37" s="479"/>
      <c r="K37" s="479"/>
      <c r="L37" s="479"/>
      <c r="M37" s="479"/>
      <c r="N37" s="479"/>
    </row>
    <row r="38" ht="15">
      <c r="B38" s="1575"/>
    </row>
  </sheetData>
  <sheetProtection/>
  <mergeCells count="22">
    <mergeCell ref="L27:N27"/>
    <mergeCell ref="F27:H27"/>
    <mergeCell ref="F13:H13"/>
    <mergeCell ref="C27:E27"/>
    <mergeCell ref="B27:B28"/>
    <mergeCell ref="C13:E13"/>
    <mergeCell ref="I13:K13"/>
    <mergeCell ref="I2:K2"/>
    <mergeCell ref="A13:A14"/>
    <mergeCell ref="B13:B14"/>
    <mergeCell ref="A22:B22"/>
    <mergeCell ref="A11:B11"/>
    <mergeCell ref="A27:A28"/>
    <mergeCell ref="A1:N1"/>
    <mergeCell ref="A36:B36"/>
    <mergeCell ref="A24:D24"/>
    <mergeCell ref="A2:A3"/>
    <mergeCell ref="B2:B3"/>
    <mergeCell ref="C2:E2"/>
    <mergeCell ref="L2:N2"/>
    <mergeCell ref="F2:H2"/>
    <mergeCell ref="I27:K27"/>
  </mergeCells>
  <printOptions/>
  <pageMargins left="0.39" right="0.21" top="0.32" bottom="0.38" header="0.2" footer="0.2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V32"/>
  <sheetViews>
    <sheetView zoomScalePageLayoutView="0" workbookViewId="0" topLeftCell="A1">
      <selection activeCell="P23" sqref="P23"/>
    </sheetView>
  </sheetViews>
  <sheetFormatPr defaultColWidth="8.796875" defaultRowHeight="15"/>
  <cols>
    <col min="1" max="1" width="3.5" style="27" customWidth="1"/>
    <col min="2" max="2" width="24.5" style="27" customWidth="1"/>
    <col min="3" max="4" width="9.5" style="27" customWidth="1"/>
    <col min="5" max="5" width="7.69921875" style="27" customWidth="1"/>
    <col min="6" max="6" width="9.59765625" style="27" customWidth="1"/>
    <col min="7" max="7" width="9.5" style="27" customWidth="1"/>
    <col min="8" max="8" width="6.59765625" style="27" customWidth="1"/>
    <col min="9" max="9" width="9.8984375" style="27" customWidth="1"/>
    <col min="10" max="10" width="9.59765625" style="27" customWidth="1"/>
    <col min="11" max="11" width="6.3984375" style="27" customWidth="1"/>
    <col min="12" max="12" width="9.8984375" style="27" customWidth="1"/>
    <col min="13" max="13" width="9.59765625" style="27" customWidth="1"/>
    <col min="14" max="14" width="6.69921875" style="27" customWidth="1"/>
    <col min="15" max="15" width="7.5" style="19" customWidth="1"/>
    <col min="16" max="22" width="9" style="19" customWidth="1"/>
  </cols>
  <sheetData>
    <row r="1" spans="1:14" ht="31.5" customHeight="1">
      <c r="A1" s="1786" t="s">
        <v>910</v>
      </c>
      <c r="B1" s="1786"/>
      <c r="C1" s="1786"/>
      <c r="D1" s="1786"/>
      <c r="E1" s="1786"/>
      <c r="F1" s="1786"/>
      <c r="G1" s="1786"/>
      <c r="H1" s="1786"/>
      <c r="I1" s="1786"/>
      <c r="J1" s="1786"/>
      <c r="K1" s="1786"/>
      <c r="L1" s="1786"/>
      <c r="M1" s="1786"/>
      <c r="N1" s="1786"/>
    </row>
    <row r="2" spans="1:14" ht="44.25" customHeight="1">
      <c r="A2" s="1816" t="s">
        <v>14</v>
      </c>
      <c r="B2" s="1816" t="s">
        <v>228</v>
      </c>
      <c r="C2" s="1816" t="s">
        <v>299</v>
      </c>
      <c r="D2" s="1816"/>
      <c r="E2" s="1816"/>
      <c r="F2" s="1816" t="str">
        <f>'BC TH 12T (PL2)'!B86</f>
        <v>Kiểm tra VSMT cơ sở y tế </v>
      </c>
      <c r="G2" s="1816"/>
      <c r="H2" s="1816"/>
      <c r="I2" s="1816" t="s">
        <v>934</v>
      </c>
      <c r="J2" s="1816"/>
      <c r="K2" s="1816"/>
      <c r="L2" s="1816" t="s">
        <v>230</v>
      </c>
      <c r="M2" s="1816"/>
      <c r="N2" s="1816"/>
    </row>
    <row r="3" spans="1:14" ht="36.75" customHeight="1">
      <c r="A3" s="1816"/>
      <c r="B3" s="1816"/>
      <c r="C3" s="1123" t="s">
        <v>933</v>
      </c>
      <c r="D3" s="1123" t="s">
        <v>909</v>
      </c>
      <c r="E3" s="1123" t="s">
        <v>54</v>
      </c>
      <c r="F3" s="1123" t="str">
        <f>C3</f>
        <v>KH 2021 (Mẫu)</v>
      </c>
      <c r="G3" s="1123" t="str">
        <f>D3</f>
        <v>TH 12 Tháng</v>
      </c>
      <c r="H3" s="1123" t="s">
        <v>54</v>
      </c>
      <c r="I3" s="1123" t="s">
        <v>229</v>
      </c>
      <c r="J3" s="1123" t="str">
        <f>D3</f>
        <v>TH 12 Tháng</v>
      </c>
      <c r="K3" s="1123" t="s">
        <v>54</v>
      </c>
      <c r="L3" s="1123" t="s">
        <v>229</v>
      </c>
      <c r="M3" s="1123" t="str">
        <f>D3</f>
        <v>TH 12 Tháng</v>
      </c>
      <c r="N3" s="1123" t="s">
        <v>54</v>
      </c>
    </row>
    <row r="4" spans="1:22" s="11" customFormat="1" ht="18.75" customHeight="1">
      <c r="A4" s="1418">
        <v>1</v>
      </c>
      <c r="B4" s="1586" t="s">
        <v>103</v>
      </c>
      <c r="C4" s="1590">
        <v>0</v>
      </c>
      <c r="D4" s="1590">
        <v>0</v>
      </c>
      <c r="E4" s="1590">
        <v>0</v>
      </c>
      <c r="F4" s="1500">
        <v>75</v>
      </c>
      <c r="G4" s="1500">
        <v>80</v>
      </c>
      <c r="H4" s="1425">
        <f aca="true" t="shared" si="0" ref="H4:H10">G4/F4*100</f>
        <v>106.66666666666667</v>
      </c>
      <c r="I4" s="1500">
        <v>2955</v>
      </c>
      <c r="J4" s="1500">
        <v>2955</v>
      </c>
      <c r="K4" s="1425">
        <f aca="true" t="shared" si="1" ref="K4:K10">J4/I4*100</f>
        <v>100</v>
      </c>
      <c r="L4" s="1598">
        <v>34830</v>
      </c>
      <c r="M4" s="1599">
        <v>33280</v>
      </c>
      <c r="N4" s="1425">
        <f aca="true" t="shared" si="2" ref="N4:N10">M4/L4*100</f>
        <v>95.54981337927074</v>
      </c>
      <c r="O4" s="877"/>
      <c r="P4" s="877"/>
      <c r="Q4" s="877"/>
      <c r="R4" s="877"/>
      <c r="S4" s="877"/>
      <c r="T4" s="877"/>
      <c r="U4" s="877"/>
      <c r="V4" s="877"/>
    </row>
    <row r="5" spans="1:22" s="11" customFormat="1" ht="18.75" customHeight="1">
      <c r="A5" s="1418">
        <v>2</v>
      </c>
      <c r="B5" s="1504" t="s">
        <v>156</v>
      </c>
      <c r="C5" s="1590">
        <v>0</v>
      </c>
      <c r="D5" s="1590">
        <v>0</v>
      </c>
      <c r="E5" s="1590">
        <v>0</v>
      </c>
      <c r="F5" s="1500">
        <v>155</v>
      </c>
      <c r="G5" s="1500">
        <v>155</v>
      </c>
      <c r="H5" s="1425">
        <f t="shared" si="0"/>
        <v>100</v>
      </c>
      <c r="I5" s="1500">
        <v>4907</v>
      </c>
      <c r="J5" s="1500">
        <v>4906</v>
      </c>
      <c r="K5" s="1425">
        <f t="shared" si="1"/>
        <v>99.97962094966375</v>
      </c>
      <c r="L5" s="1598">
        <v>39526</v>
      </c>
      <c r="M5" s="1599">
        <v>32528</v>
      </c>
      <c r="N5" s="1425">
        <f t="shared" si="2"/>
        <v>82.29519809745483</v>
      </c>
      <c r="O5" s="877"/>
      <c r="P5" s="877"/>
      <c r="Q5" s="877"/>
      <c r="R5" s="877"/>
      <c r="S5" s="877"/>
      <c r="T5" s="877"/>
      <c r="U5" s="877"/>
      <c r="V5" s="877"/>
    </row>
    <row r="6" spans="1:22" s="11" customFormat="1" ht="18.75" customHeight="1">
      <c r="A6" s="1418">
        <v>3</v>
      </c>
      <c r="B6" s="1504" t="s">
        <v>155</v>
      </c>
      <c r="C6" s="1418">
        <v>24</v>
      </c>
      <c r="D6" s="1418">
        <v>22</v>
      </c>
      <c r="E6" s="1600">
        <f>D6/C6*100</f>
        <v>91.66666666666666</v>
      </c>
      <c r="F6" s="1500">
        <v>170</v>
      </c>
      <c r="G6" s="1500">
        <v>170</v>
      </c>
      <c r="H6" s="1425">
        <f t="shared" si="0"/>
        <v>100</v>
      </c>
      <c r="I6" s="1500">
        <v>5256</v>
      </c>
      <c r="J6" s="1500">
        <v>5256</v>
      </c>
      <c r="K6" s="1425">
        <f t="shared" si="1"/>
        <v>100</v>
      </c>
      <c r="L6" s="1598">
        <v>49280</v>
      </c>
      <c r="M6" s="1599">
        <v>36177</v>
      </c>
      <c r="N6" s="1425">
        <f t="shared" si="2"/>
        <v>73.41112012987013</v>
      </c>
      <c r="O6" s="877"/>
      <c r="P6" s="877"/>
      <c r="Q6" s="877"/>
      <c r="R6" s="877"/>
      <c r="S6" s="877"/>
      <c r="T6" s="877"/>
      <c r="U6" s="877"/>
      <c r="V6" s="877"/>
    </row>
    <row r="7" spans="1:22" s="11" customFormat="1" ht="18.75" customHeight="1">
      <c r="A7" s="1418">
        <v>4</v>
      </c>
      <c r="B7" s="1504" t="s">
        <v>57</v>
      </c>
      <c r="C7" s="1418">
        <v>24</v>
      </c>
      <c r="D7" s="1418">
        <v>22</v>
      </c>
      <c r="E7" s="1600">
        <f aca="true" t="shared" si="3" ref="E7:E14">D7/C7*100</f>
        <v>91.66666666666666</v>
      </c>
      <c r="F7" s="1500">
        <v>95</v>
      </c>
      <c r="G7" s="1500">
        <v>102</v>
      </c>
      <c r="H7" s="1425">
        <f t="shared" si="0"/>
        <v>107.36842105263158</v>
      </c>
      <c r="I7" s="1500">
        <v>3306</v>
      </c>
      <c r="J7" s="1500">
        <v>3306</v>
      </c>
      <c r="K7" s="1425">
        <f t="shared" si="1"/>
        <v>100</v>
      </c>
      <c r="L7" s="1598">
        <v>31467</v>
      </c>
      <c r="M7" s="1599">
        <v>24154</v>
      </c>
      <c r="N7" s="1425">
        <f t="shared" si="2"/>
        <v>76.75978008707534</v>
      </c>
      <c r="O7" s="877"/>
      <c r="P7" s="877"/>
      <c r="Q7" s="877"/>
      <c r="R7" s="877"/>
      <c r="S7" s="877"/>
      <c r="T7" s="877"/>
      <c r="U7" s="877"/>
      <c r="V7" s="877"/>
    </row>
    <row r="8" spans="1:22" s="11" customFormat="1" ht="18.75" customHeight="1">
      <c r="A8" s="1418">
        <v>5</v>
      </c>
      <c r="B8" s="1504" t="s">
        <v>226</v>
      </c>
      <c r="C8" s="1418">
        <v>24</v>
      </c>
      <c r="D8" s="1418">
        <v>22</v>
      </c>
      <c r="E8" s="1600">
        <f t="shared" si="3"/>
        <v>91.66666666666666</v>
      </c>
      <c r="F8" s="1500">
        <v>135</v>
      </c>
      <c r="G8" s="1601">
        <v>135</v>
      </c>
      <c r="H8" s="1425">
        <f t="shared" si="0"/>
        <v>100</v>
      </c>
      <c r="I8" s="1500">
        <v>3685</v>
      </c>
      <c r="J8" s="1500">
        <v>3685</v>
      </c>
      <c r="K8" s="1425">
        <f t="shared" si="1"/>
        <v>100</v>
      </c>
      <c r="L8" s="1598">
        <v>30935</v>
      </c>
      <c r="M8" s="1599">
        <v>25651</v>
      </c>
      <c r="N8" s="1425">
        <f t="shared" si="2"/>
        <v>82.91902375949572</v>
      </c>
      <c r="O8" s="877"/>
      <c r="P8" s="877"/>
      <c r="Q8" s="877"/>
      <c r="R8" s="877"/>
      <c r="S8" s="877"/>
      <c r="T8" s="877"/>
      <c r="U8" s="877"/>
      <c r="V8" s="877"/>
    </row>
    <row r="9" spans="1:22" s="11" customFormat="1" ht="18.75" customHeight="1">
      <c r="A9" s="1418">
        <v>6</v>
      </c>
      <c r="B9" s="1504" t="s">
        <v>28</v>
      </c>
      <c r="C9" s="1418">
        <v>24</v>
      </c>
      <c r="D9" s="1418">
        <v>22</v>
      </c>
      <c r="E9" s="1600">
        <f t="shared" si="3"/>
        <v>91.66666666666666</v>
      </c>
      <c r="F9" s="1500">
        <v>65</v>
      </c>
      <c r="G9" s="1601">
        <v>65</v>
      </c>
      <c r="H9" s="1425">
        <f t="shared" si="0"/>
        <v>100</v>
      </c>
      <c r="I9" s="1500">
        <v>1081</v>
      </c>
      <c r="J9" s="1500">
        <v>1081</v>
      </c>
      <c r="K9" s="1425">
        <f t="shared" si="1"/>
        <v>100</v>
      </c>
      <c r="L9" s="1598">
        <v>10232</v>
      </c>
      <c r="M9" s="1599">
        <v>6622</v>
      </c>
      <c r="N9" s="1425">
        <f t="shared" si="2"/>
        <v>64.7185301016419</v>
      </c>
      <c r="O9" s="877"/>
      <c r="P9" s="877"/>
      <c r="Q9" s="877"/>
      <c r="R9" s="877"/>
      <c r="S9" s="877"/>
      <c r="T9" s="877"/>
      <c r="U9" s="877"/>
      <c r="V9" s="877"/>
    </row>
    <row r="10" spans="1:22" s="11" customFormat="1" ht="18.75" customHeight="1">
      <c r="A10" s="1418">
        <v>7</v>
      </c>
      <c r="B10" s="1504" t="s">
        <v>107</v>
      </c>
      <c r="C10" s="1418">
        <v>24</v>
      </c>
      <c r="D10" s="1418">
        <v>22</v>
      </c>
      <c r="E10" s="1600">
        <f t="shared" si="3"/>
        <v>91.66666666666666</v>
      </c>
      <c r="F10" s="1500">
        <v>45</v>
      </c>
      <c r="G10" s="1500">
        <v>45</v>
      </c>
      <c r="H10" s="1425">
        <f t="shared" si="0"/>
        <v>100</v>
      </c>
      <c r="I10" s="1500">
        <v>811</v>
      </c>
      <c r="J10" s="1500">
        <v>811</v>
      </c>
      <c r="K10" s="1425">
        <f t="shared" si="1"/>
        <v>100</v>
      </c>
      <c r="L10" s="1598">
        <v>11077</v>
      </c>
      <c r="M10" s="1599">
        <v>7426</v>
      </c>
      <c r="N10" s="1425">
        <f t="shared" si="2"/>
        <v>67.03981222352623</v>
      </c>
      <c r="O10" s="877"/>
      <c r="P10" s="877"/>
      <c r="Q10" s="749"/>
      <c r="R10" s="877"/>
      <c r="S10" s="877"/>
      <c r="T10" s="877"/>
      <c r="U10" s="877"/>
      <c r="V10" s="877"/>
    </row>
    <row r="11" spans="1:22" s="11" customFormat="1" ht="21.75" customHeight="1">
      <c r="A11" s="1418">
        <v>8</v>
      </c>
      <c r="B11" s="1602" t="s">
        <v>771</v>
      </c>
      <c r="C11" s="1418">
        <v>48</v>
      </c>
      <c r="D11" s="1599">
        <v>42</v>
      </c>
      <c r="E11" s="1603">
        <f t="shared" si="3"/>
        <v>87.5</v>
      </c>
      <c r="F11" s="1500"/>
      <c r="G11" s="1590"/>
      <c r="H11" s="1425"/>
      <c r="I11" s="1500"/>
      <c r="J11" s="1588"/>
      <c r="K11" s="1425"/>
      <c r="L11" s="1598"/>
      <c r="M11" s="1599"/>
      <c r="N11" s="1425"/>
      <c r="O11" s="877"/>
      <c r="P11" s="877"/>
      <c r="Q11" s="877"/>
      <c r="R11" s="877"/>
      <c r="S11" s="877"/>
      <c r="T11" s="877"/>
      <c r="U11" s="877"/>
      <c r="V11" s="877"/>
    </row>
    <row r="12" spans="1:22" s="11" customFormat="1" ht="33" customHeight="1">
      <c r="A12" s="1418">
        <v>9</v>
      </c>
      <c r="B12" s="1604" t="s">
        <v>932</v>
      </c>
      <c r="C12" s="1418">
        <v>215</v>
      </c>
      <c r="D12" s="1599">
        <v>215</v>
      </c>
      <c r="E12" s="1603">
        <f t="shared" si="3"/>
        <v>100</v>
      </c>
      <c r="F12" s="1500"/>
      <c r="G12" s="1590"/>
      <c r="H12" s="1425"/>
      <c r="I12" s="1500"/>
      <c r="J12" s="1588"/>
      <c r="K12" s="1425"/>
      <c r="L12" s="1598"/>
      <c r="M12" s="1599"/>
      <c r="N12" s="1425"/>
      <c r="O12" s="877"/>
      <c r="P12" s="877"/>
      <c r="Q12" s="877"/>
      <c r="R12" s="877"/>
      <c r="S12" s="877"/>
      <c r="T12" s="877"/>
      <c r="U12" s="877"/>
      <c r="V12" s="877"/>
    </row>
    <row r="13" spans="1:22" s="11" customFormat="1" ht="18.75" customHeight="1">
      <c r="A13" s="1418">
        <v>10</v>
      </c>
      <c r="B13" s="1408" t="s">
        <v>104</v>
      </c>
      <c r="C13" s="1418">
        <v>100</v>
      </c>
      <c r="D13" s="1605">
        <v>154</v>
      </c>
      <c r="E13" s="1600">
        <f t="shared" si="3"/>
        <v>154</v>
      </c>
      <c r="F13" s="1500"/>
      <c r="G13" s="1590"/>
      <c r="H13" s="1425"/>
      <c r="I13" s="1500">
        <v>1100</v>
      </c>
      <c r="J13" s="1590">
        <v>0</v>
      </c>
      <c r="K13" s="1425">
        <f>J13/I13*100</f>
        <v>0</v>
      </c>
      <c r="L13" s="1598"/>
      <c r="M13" s="1590">
        <v>0</v>
      </c>
      <c r="N13" s="1425"/>
      <c r="O13" s="877"/>
      <c r="P13" s="877"/>
      <c r="Q13" s="877"/>
      <c r="R13" s="877"/>
      <c r="S13" s="877"/>
      <c r="T13" s="877"/>
      <c r="U13" s="877"/>
      <c r="V13" s="877"/>
    </row>
    <row r="14" spans="1:22" s="748" customFormat="1" ht="22.5" customHeight="1">
      <c r="A14" s="1816" t="s">
        <v>13</v>
      </c>
      <c r="B14" s="1816"/>
      <c r="C14" s="1430">
        <f>SUM(C4:C13)</f>
        <v>483</v>
      </c>
      <c r="D14" s="1430">
        <f>SUM(D4:D13)</f>
        <v>521</v>
      </c>
      <c r="E14" s="1591">
        <f t="shared" si="3"/>
        <v>107.86749482401656</v>
      </c>
      <c r="F14" s="1430">
        <f>SUM(F4:F13)</f>
        <v>740</v>
      </c>
      <c r="G14" s="1430">
        <f>SUM(G4:G13)</f>
        <v>752</v>
      </c>
      <c r="H14" s="1417">
        <f>G14/F14*100</f>
        <v>101.62162162162163</v>
      </c>
      <c r="I14" s="1430">
        <f>SUM(I4:I13)</f>
        <v>23101</v>
      </c>
      <c r="J14" s="1592">
        <f>SUM(J4:J13)</f>
        <v>22000</v>
      </c>
      <c r="K14" s="1417">
        <f>J14/I14*100</f>
        <v>95.23397255530064</v>
      </c>
      <c r="L14" s="1593">
        <f>SUM(L4:L13)</f>
        <v>207347</v>
      </c>
      <c r="M14" s="1594">
        <f>SUM(M4:M13)</f>
        <v>165838</v>
      </c>
      <c r="N14" s="1417">
        <f>M14/L14*100</f>
        <v>79.98090158044245</v>
      </c>
      <c r="O14" s="749"/>
      <c r="P14" s="749"/>
      <c r="Q14" s="749"/>
      <c r="R14" s="749"/>
      <c r="S14" s="749"/>
      <c r="T14" s="749"/>
      <c r="U14" s="749"/>
      <c r="V14" s="749"/>
    </row>
    <row r="15" spans="1:11" ht="25.5" customHeight="1">
      <c r="A15" s="9"/>
      <c r="B15" s="9"/>
      <c r="C15" s="1595"/>
      <c r="D15" s="1595"/>
      <c r="E15" s="1595"/>
      <c r="F15" s="1595"/>
      <c r="G15" s="1596"/>
      <c r="H15" s="1595"/>
      <c r="I15" s="1595"/>
      <c r="J15" s="1595"/>
      <c r="K15" s="1595"/>
    </row>
    <row r="16" spans="1:14" ht="28.5" customHeight="1">
      <c r="A16" s="1816" t="s">
        <v>14</v>
      </c>
      <c r="B16" s="1816" t="s">
        <v>228</v>
      </c>
      <c r="C16" s="1789" t="s">
        <v>231</v>
      </c>
      <c r="D16" s="1789"/>
      <c r="E16" s="1789"/>
      <c r="F16" s="1789" t="s">
        <v>232</v>
      </c>
      <c r="G16" s="1789"/>
      <c r="H16" s="1789"/>
      <c r="I16" s="1789" t="s">
        <v>233</v>
      </c>
      <c r="J16" s="1789"/>
      <c r="K16" s="1789"/>
      <c r="L16" s="1870" t="s">
        <v>813</v>
      </c>
      <c r="M16" s="1870"/>
      <c r="N16" s="1870"/>
    </row>
    <row r="17" spans="1:17" ht="36" customHeight="1">
      <c r="A17" s="1816"/>
      <c r="B17" s="1816"/>
      <c r="C17" s="1123" t="s">
        <v>229</v>
      </c>
      <c r="D17" s="1123" t="str">
        <f>D3</f>
        <v>TH 12 Tháng</v>
      </c>
      <c r="E17" s="1123" t="s">
        <v>54</v>
      </c>
      <c r="F17" s="1123" t="s">
        <v>229</v>
      </c>
      <c r="G17" s="1123" t="str">
        <f>D3</f>
        <v>TH 12 Tháng</v>
      </c>
      <c r="H17" s="1123" t="s">
        <v>54</v>
      </c>
      <c r="I17" s="1123" t="s">
        <v>229</v>
      </c>
      <c r="J17" s="1123" t="str">
        <f>D3</f>
        <v>TH 12 Tháng</v>
      </c>
      <c r="K17" s="1123" t="s">
        <v>54</v>
      </c>
      <c r="L17" s="1123" t="s">
        <v>229</v>
      </c>
      <c r="M17" s="1123" t="str">
        <f>D3</f>
        <v>TH 12 Tháng</v>
      </c>
      <c r="N17" s="1123" t="s">
        <v>54</v>
      </c>
      <c r="Q17" s="28"/>
    </row>
    <row r="18" spans="1:15" ht="18.75" customHeight="1">
      <c r="A18" s="1418">
        <v>1</v>
      </c>
      <c r="B18" s="1586" t="str">
        <f>B4</f>
        <v>TP Tuyên Quang</v>
      </c>
      <c r="C18" s="1598">
        <v>34830</v>
      </c>
      <c r="D18" s="1590">
        <v>34424</v>
      </c>
      <c r="E18" s="1425">
        <f aca="true" t="shared" si="4" ref="E18:E25">D18/C18*100</f>
        <v>98.83433821418318</v>
      </c>
      <c r="F18" s="1598">
        <v>6331</v>
      </c>
      <c r="G18" s="1590">
        <v>4849</v>
      </c>
      <c r="H18" s="1425">
        <f aca="true" t="shared" si="5" ref="H18:H25">G18/F18*100</f>
        <v>76.59137577002053</v>
      </c>
      <c r="I18" s="1598">
        <v>34830</v>
      </c>
      <c r="J18" s="1590">
        <v>33856</v>
      </c>
      <c r="K18" s="1425">
        <f aca="true" t="shared" si="6" ref="K18:K25">J18/I18*100</f>
        <v>97.20356014929659</v>
      </c>
      <c r="L18" s="1598">
        <v>34830</v>
      </c>
      <c r="M18" s="1590">
        <v>32329</v>
      </c>
      <c r="N18" s="1425">
        <f aca="true" t="shared" si="7" ref="N18:N25">M18/L18*100</f>
        <v>92.81940855584267</v>
      </c>
      <c r="O18" s="29"/>
    </row>
    <row r="19" spans="1:15" ht="18.75" customHeight="1">
      <c r="A19" s="1418">
        <v>2</v>
      </c>
      <c r="B19" s="1586" t="str">
        <f aca="true" t="shared" si="8" ref="B19:B24">B5</f>
        <v>H. Yên Sơn </v>
      </c>
      <c r="C19" s="1598">
        <v>39526</v>
      </c>
      <c r="D19" s="1590">
        <v>37149</v>
      </c>
      <c r="E19" s="1425">
        <f t="shared" si="4"/>
        <v>93.98623690735212</v>
      </c>
      <c r="F19" s="1598">
        <v>21946</v>
      </c>
      <c r="G19" s="1590">
        <v>15340</v>
      </c>
      <c r="H19" s="1425">
        <f t="shared" si="5"/>
        <v>69.89884261368815</v>
      </c>
      <c r="I19" s="1598">
        <v>39526</v>
      </c>
      <c r="J19" s="1590">
        <v>33348</v>
      </c>
      <c r="K19" s="1425">
        <f t="shared" si="6"/>
        <v>84.36978191570105</v>
      </c>
      <c r="L19" s="1598">
        <v>39526</v>
      </c>
      <c r="M19" s="1590">
        <v>28773</v>
      </c>
      <c r="N19" s="1425">
        <f t="shared" si="7"/>
        <v>72.79512219804685</v>
      </c>
      <c r="O19" s="29"/>
    </row>
    <row r="20" spans="1:15" ht="18.75" customHeight="1">
      <c r="A20" s="1418">
        <v>3</v>
      </c>
      <c r="B20" s="1586" t="str">
        <f t="shared" si="8"/>
        <v>H. Sơn Dương </v>
      </c>
      <c r="C20" s="1598">
        <v>49280</v>
      </c>
      <c r="D20" s="1590">
        <v>44516</v>
      </c>
      <c r="E20" s="1425">
        <f t="shared" si="4"/>
        <v>90.33279220779221</v>
      </c>
      <c r="F20" s="1598">
        <v>26204</v>
      </c>
      <c r="G20" s="1590">
        <v>15775</v>
      </c>
      <c r="H20" s="1425">
        <f t="shared" si="5"/>
        <v>60.20073271256297</v>
      </c>
      <c r="I20" s="1598">
        <v>49280</v>
      </c>
      <c r="J20" s="1590">
        <v>37924</v>
      </c>
      <c r="K20" s="1425">
        <f t="shared" si="6"/>
        <v>76.95616883116884</v>
      </c>
      <c r="L20" s="1598">
        <v>49280</v>
      </c>
      <c r="M20" s="1590">
        <v>24907</v>
      </c>
      <c r="N20" s="1425">
        <f t="shared" si="7"/>
        <v>50.54180194805195</v>
      </c>
      <c r="O20" s="29"/>
    </row>
    <row r="21" spans="1:15" ht="18.75" customHeight="1">
      <c r="A21" s="1418">
        <v>4</v>
      </c>
      <c r="B21" s="1586" t="str">
        <f t="shared" si="8"/>
        <v>H. Hàm Yên</v>
      </c>
      <c r="C21" s="1598">
        <v>31467</v>
      </c>
      <c r="D21" s="1590">
        <v>28984</v>
      </c>
      <c r="E21" s="1425">
        <f t="shared" si="4"/>
        <v>92.1091937585407</v>
      </c>
      <c r="F21" s="1598">
        <v>17171</v>
      </c>
      <c r="G21" s="1590">
        <v>12735</v>
      </c>
      <c r="H21" s="1425">
        <f t="shared" si="5"/>
        <v>74.16574456933202</v>
      </c>
      <c r="I21" s="1598">
        <v>31467</v>
      </c>
      <c r="J21" s="1590">
        <v>25940</v>
      </c>
      <c r="K21" s="1425">
        <f t="shared" si="6"/>
        <v>82.43556741983666</v>
      </c>
      <c r="L21" s="1598">
        <v>31467</v>
      </c>
      <c r="M21" s="1590">
        <v>23141</v>
      </c>
      <c r="N21" s="1425">
        <f t="shared" si="7"/>
        <v>73.54053452823594</v>
      </c>
      <c r="O21" s="29"/>
    </row>
    <row r="22" spans="1:15" ht="18.75" customHeight="1">
      <c r="A22" s="1418">
        <v>5</v>
      </c>
      <c r="B22" s="1586" t="str">
        <f t="shared" si="8"/>
        <v>H. Chiêm Hoá</v>
      </c>
      <c r="C22" s="1598">
        <v>30935</v>
      </c>
      <c r="D22" s="1590">
        <v>29253</v>
      </c>
      <c r="E22" s="1425">
        <f t="shared" si="4"/>
        <v>94.5627929529659</v>
      </c>
      <c r="F22" s="1598">
        <v>20347</v>
      </c>
      <c r="G22" s="1590">
        <v>16210</v>
      </c>
      <c r="H22" s="1425">
        <f t="shared" si="5"/>
        <v>79.66776428957586</v>
      </c>
      <c r="I22" s="1598">
        <v>30935</v>
      </c>
      <c r="J22" s="1590">
        <v>25882</v>
      </c>
      <c r="K22" s="1425">
        <f t="shared" si="6"/>
        <v>83.66575076773881</v>
      </c>
      <c r="L22" s="1598">
        <v>30935</v>
      </c>
      <c r="M22" s="1590">
        <v>19791</v>
      </c>
      <c r="N22" s="1425">
        <f t="shared" si="7"/>
        <v>63.976078875060615</v>
      </c>
      <c r="O22" s="29"/>
    </row>
    <row r="23" spans="1:15" ht="18.75" customHeight="1">
      <c r="A23" s="1418">
        <v>6</v>
      </c>
      <c r="B23" s="1586" t="str">
        <f t="shared" si="8"/>
        <v>H. Na Hang</v>
      </c>
      <c r="C23" s="1598">
        <v>10232</v>
      </c>
      <c r="D23" s="1590">
        <v>8884</v>
      </c>
      <c r="E23" s="1425">
        <f t="shared" si="4"/>
        <v>86.82564503518374</v>
      </c>
      <c r="F23" s="1598">
        <v>7873</v>
      </c>
      <c r="G23" s="1590">
        <v>5673</v>
      </c>
      <c r="H23" s="1425">
        <f t="shared" si="5"/>
        <v>72.05639527499046</v>
      </c>
      <c r="I23" s="1598">
        <v>10232</v>
      </c>
      <c r="J23" s="1590">
        <v>6397</v>
      </c>
      <c r="K23" s="1425">
        <f t="shared" si="6"/>
        <v>62.51954652071932</v>
      </c>
      <c r="L23" s="1598">
        <v>10232</v>
      </c>
      <c r="M23" s="1590">
        <v>3723</v>
      </c>
      <c r="N23" s="1425">
        <f t="shared" si="7"/>
        <v>36.38584831899922</v>
      </c>
      <c r="O23" s="29"/>
    </row>
    <row r="24" spans="1:15" ht="18.75" customHeight="1">
      <c r="A24" s="1418">
        <v>7</v>
      </c>
      <c r="B24" s="1586" t="str">
        <f t="shared" si="8"/>
        <v>H. Lâm Bình </v>
      </c>
      <c r="C24" s="1598">
        <v>11077</v>
      </c>
      <c r="D24" s="1590">
        <v>10916</v>
      </c>
      <c r="E24" s="1425">
        <f t="shared" si="4"/>
        <v>98.54653787126479</v>
      </c>
      <c r="F24" s="1598">
        <v>9117</v>
      </c>
      <c r="G24" s="1590">
        <v>7537</v>
      </c>
      <c r="H24" s="1425">
        <f t="shared" si="5"/>
        <v>82.66973785236371</v>
      </c>
      <c r="I24" s="1598">
        <v>11077</v>
      </c>
      <c r="J24" s="1590">
        <v>8275</v>
      </c>
      <c r="K24" s="1425">
        <f t="shared" si="6"/>
        <v>74.70434233095602</v>
      </c>
      <c r="L24" s="1598">
        <v>11077</v>
      </c>
      <c r="M24" s="1590">
        <v>7536</v>
      </c>
      <c r="N24" s="1425">
        <f t="shared" si="7"/>
        <v>68.03286088291054</v>
      </c>
      <c r="O24" s="29"/>
    </row>
    <row r="25" spans="1:22" s="748" customFormat="1" ht="22.5" customHeight="1">
      <c r="A25" s="1816" t="s">
        <v>13</v>
      </c>
      <c r="B25" s="1816"/>
      <c r="C25" s="1494">
        <f>SUM(C18:C24)</f>
        <v>207347</v>
      </c>
      <c r="D25" s="1494">
        <f>SUM(D18:D24)</f>
        <v>194126</v>
      </c>
      <c r="E25" s="1417">
        <f t="shared" si="4"/>
        <v>93.62373219771686</v>
      </c>
      <c r="F25" s="1494">
        <f>SUM(F18:F24)</f>
        <v>108989</v>
      </c>
      <c r="G25" s="1494">
        <f>SUM(G18:G24)</f>
        <v>78119</v>
      </c>
      <c r="H25" s="1417">
        <f t="shared" si="5"/>
        <v>71.67604070135518</v>
      </c>
      <c r="I25" s="1494">
        <f>SUM(I18:I24)</f>
        <v>207347</v>
      </c>
      <c r="J25" s="1494">
        <f>SUM(J18:J24)</f>
        <v>171622</v>
      </c>
      <c r="K25" s="1417">
        <f t="shared" si="6"/>
        <v>82.7704283158184</v>
      </c>
      <c r="L25" s="1494">
        <f>SUM(L18:L24)</f>
        <v>207347</v>
      </c>
      <c r="M25" s="1494">
        <f>SUM(M18:M24)</f>
        <v>140200</v>
      </c>
      <c r="N25" s="1417">
        <f t="shared" si="7"/>
        <v>67.61612176689317</v>
      </c>
      <c r="O25" s="749"/>
      <c r="P25" s="749"/>
      <c r="Q25" s="749"/>
      <c r="R25" s="749"/>
      <c r="S25" s="749"/>
      <c r="T25" s="749"/>
      <c r="U25" s="749"/>
      <c r="V25" s="749"/>
    </row>
    <row r="26" ht="15">
      <c r="O26" s="131"/>
    </row>
    <row r="27" ht="15">
      <c r="F27" s="997"/>
    </row>
    <row r="29" spans="4:13" ht="15">
      <c r="D29" s="752"/>
      <c r="E29" s="1597"/>
      <c r="F29" s="752"/>
      <c r="G29" s="752"/>
      <c r="H29" s="752"/>
      <c r="I29" s="752"/>
      <c r="J29" s="752"/>
      <c r="K29" s="752"/>
      <c r="L29" s="752"/>
      <c r="M29" s="752"/>
    </row>
    <row r="30" spans="4:13" ht="15">
      <c r="D30" s="752"/>
      <c r="E30" s="752"/>
      <c r="F30" s="752"/>
      <c r="G30" s="752"/>
      <c r="H30" s="752"/>
      <c r="I30" s="752"/>
      <c r="J30" s="752"/>
      <c r="K30" s="752"/>
      <c r="L30" s="752"/>
      <c r="M30" s="752"/>
    </row>
    <row r="31" spans="4:13" ht="15">
      <c r="D31" s="752"/>
      <c r="E31" s="752"/>
      <c r="F31" s="752"/>
      <c r="G31" s="752"/>
      <c r="H31" s="752"/>
      <c r="I31" s="752"/>
      <c r="J31" s="752"/>
      <c r="K31" s="752"/>
      <c r="L31" s="752"/>
      <c r="M31" s="752"/>
    </row>
    <row r="32" spans="4:13" ht="15">
      <c r="D32" s="752"/>
      <c r="E32" s="752"/>
      <c r="F32" s="752"/>
      <c r="G32" s="752"/>
      <c r="H32" s="752"/>
      <c r="I32" s="752"/>
      <c r="J32" s="752"/>
      <c r="K32" s="752"/>
      <c r="L32" s="752"/>
      <c r="M32" s="752"/>
    </row>
  </sheetData>
  <sheetProtection/>
  <mergeCells count="15">
    <mergeCell ref="A25:B25"/>
    <mergeCell ref="I16:K16"/>
    <mergeCell ref="L16:N16"/>
    <mergeCell ref="A2:A3"/>
    <mergeCell ref="B2:B3"/>
    <mergeCell ref="A16:A17"/>
    <mergeCell ref="B16:B17"/>
    <mergeCell ref="C16:E16"/>
    <mergeCell ref="F16:H16"/>
    <mergeCell ref="A1:N1"/>
    <mergeCell ref="I2:K2"/>
    <mergeCell ref="L2:N2"/>
    <mergeCell ref="A14:B14"/>
    <mergeCell ref="C2:E2"/>
    <mergeCell ref="F2:H2"/>
  </mergeCells>
  <printOptions/>
  <pageMargins left="0.46" right="0.01" top="0.3" bottom="0.2" header="0.2" footer="0.25"/>
  <pageSetup horizontalDpi="600" verticalDpi="600" orientation="landscape" paperSize="9" r:id="rId1"/>
  <ignoredErrors>
    <ignoredError sqref="K14 E14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R26"/>
  <sheetViews>
    <sheetView zoomScale="80" zoomScaleNormal="80" zoomScalePageLayoutView="0" workbookViewId="0" topLeftCell="A1">
      <selection activeCell="J38" sqref="J38"/>
    </sheetView>
  </sheetViews>
  <sheetFormatPr defaultColWidth="8.796875" defaultRowHeight="15"/>
  <cols>
    <col min="1" max="1" width="3.5" style="67" customWidth="1"/>
    <col min="2" max="2" width="16.19921875" style="67" customWidth="1"/>
    <col min="3" max="3" width="6.3984375" style="67" customWidth="1"/>
    <col min="4" max="5" width="6.8984375" style="67" customWidth="1"/>
    <col min="6" max="6" width="6.19921875" style="67" customWidth="1"/>
    <col min="7" max="7" width="6.59765625" style="67" customWidth="1"/>
    <col min="8" max="9" width="7.19921875" style="67" customWidth="1"/>
    <col min="10" max="10" width="7.59765625" style="67" customWidth="1"/>
    <col min="11" max="11" width="6.59765625" style="67" customWidth="1"/>
    <col min="12" max="12" width="7.8984375" style="67" customWidth="1"/>
    <col min="13" max="13" width="7.69921875" style="67" customWidth="1"/>
    <col min="14" max="14" width="7.5" style="67" customWidth="1"/>
    <col min="15" max="15" width="6.19921875" style="67" customWidth="1"/>
    <col min="16" max="16" width="7.8984375" style="67" customWidth="1"/>
    <col min="17" max="17" width="6.8984375" style="67" customWidth="1"/>
    <col min="18" max="18" width="6.69921875" style="67" customWidth="1"/>
    <col min="19" max="16384" width="9" style="67" customWidth="1"/>
  </cols>
  <sheetData>
    <row r="1" spans="1:18" ht="36" customHeight="1">
      <c r="A1" s="1871" t="s">
        <v>470</v>
      </c>
      <c r="B1" s="1872"/>
      <c r="C1" s="1872"/>
      <c r="D1" s="1872"/>
      <c r="E1" s="1872"/>
      <c r="F1" s="1872"/>
      <c r="G1" s="1872"/>
      <c r="H1" s="1872"/>
      <c r="I1" s="1872"/>
      <c r="J1" s="1872"/>
      <c r="K1" s="1872"/>
      <c r="L1" s="1872"/>
      <c r="M1" s="1872"/>
      <c r="N1" s="1872"/>
      <c r="O1" s="1872"/>
      <c r="P1" s="1872"/>
      <c r="Q1" s="1872"/>
      <c r="R1" s="1872"/>
    </row>
    <row r="2" ht="25.5" customHeight="1"/>
    <row r="3" spans="1:18" ht="30.75" customHeight="1">
      <c r="A3" s="1886" t="s">
        <v>14</v>
      </c>
      <c r="B3" s="1822" t="s">
        <v>237</v>
      </c>
      <c r="C3" s="1873" t="s">
        <v>301</v>
      </c>
      <c r="D3" s="1874"/>
      <c r="E3" s="1874"/>
      <c r="F3" s="1875"/>
      <c r="G3" s="1880" t="s">
        <v>236</v>
      </c>
      <c r="H3" s="1881"/>
      <c r="I3" s="1881"/>
      <c r="J3" s="1882"/>
      <c r="K3" s="1873" t="s">
        <v>284</v>
      </c>
      <c r="L3" s="1874"/>
      <c r="M3" s="1874"/>
      <c r="N3" s="1875"/>
      <c r="O3" s="1876" t="s">
        <v>160</v>
      </c>
      <c r="P3" s="1877"/>
      <c r="Q3" s="1877"/>
      <c r="R3" s="1878"/>
    </row>
    <row r="4" spans="1:18" ht="40.5" customHeight="1">
      <c r="A4" s="1887"/>
      <c r="B4" s="1888"/>
      <c r="C4" s="345" t="s">
        <v>464</v>
      </c>
      <c r="D4" s="345" t="s">
        <v>468</v>
      </c>
      <c r="E4" s="345" t="s">
        <v>469</v>
      </c>
      <c r="F4" s="345" t="s">
        <v>54</v>
      </c>
      <c r="G4" s="345" t="s">
        <v>464</v>
      </c>
      <c r="H4" s="345" t="s">
        <v>468</v>
      </c>
      <c r="I4" s="345" t="s">
        <v>469</v>
      </c>
      <c r="J4" s="345" t="s">
        <v>54</v>
      </c>
      <c r="K4" s="345" t="s">
        <v>464</v>
      </c>
      <c r="L4" s="345" t="s">
        <v>468</v>
      </c>
      <c r="M4" s="345" t="s">
        <v>469</v>
      </c>
      <c r="N4" s="345" t="s">
        <v>54</v>
      </c>
      <c r="O4" s="345" t="s">
        <v>464</v>
      </c>
      <c r="P4" s="345" t="s">
        <v>468</v>
      </c>
      <c r="Q4" s="345" t="s">
        <v>469</v>
      </c>
      <c r="R4" s="345" t="s">
        <v>54</v>
      </c>
    </row>
    <row r="5" spans="1:18" ht="27.75" customHeight="1">
      <c r="A5" s="266">
        <v>1</v>
      </c>
      <c r="B5" s="114" t="s">
        <v>39</v>
      </c>
      <c r="C5" s="282">
        <v>261</v>
      </c>
      <c r="D5" s="241">
        <v>42</v>
      </c>
      <c r="E5" s="238">
        <v>42</v>
      </c>
      <c r="F5" s="315">
        <f aca="true" t="shared" si="0" ref="F5:F13">E5/C5*100</f>
        <v>16.091954022988507</v>
      </c>
      <c r="G5" s="282">
        <v>5</v>
      </c>
      <c r="H5" s="241">
        <v>0</v>
      </c>
      <c r="I5" s="241">
        <v>0</v>
      </c>
      <c r="J5" s="335">
        <f>I5/G5*100</f>
        <v>0</v>
      </c>
      <c r="K5" s="282">
        <v>15</v>
      </c>
      <c r="L5" s="241">
        <v>0</v>
      </c>
      <c r="M5" s="241">
        <v>0</v>
      </c>
      <c r="N5" s="315">
        <f aca="true" t="shared" si="1" ref="N5:N12">M5/K5*100</f>
        <v>0</v>
      </c>
      <c r="O5" s="282">
        <v>662</v>
      </c>
      <c r="P5" s="242">
        <v>0</v>
      </c>
      <c r="Q5" s="242">
        <v>0</v>
      </c>
      <c r="R5" s="405">
        <f>Q5/O5*100</f>
        <v>0</v>
      </c>
    </row>
    <row r="6" spans="1:18" ht="27.75" customHeight="1">
      <c r="A6" s="267">
        <v>2</v>
      </c>
      <c r="B6" s="34" t="s">
        <v>155</v>
      </c>
      <c r="C6" s="170">
        <v>168</v>
      </c>
      <c r="D6" s="241">
        <v>40</v>
      </c>
      <c r="E6" s="239">
        <v>40</v>
      </c>
      <c r="F6" s="316">
        <f t="shared" si="0"/>
        <v>23.809523809523807</v>
      </c>
      <c r="G6" s="241">
        <v>0</v>
      </c>
      <c r="H6" s="241">
        <v>0</v>
      </c>
      <c r="I6" s="241">
        <v>0</v>
      </c>
      <c r="J6" s="241">
        <v>0</v>
      </c>
      <c r="K6" s="170">
        <v>10</v>
      </c>
      <c r="L6" s="241">
        <v>0</v>
      </c>
      <c r="M6" s="241">
        <v>0</v>
      </c>
      <c r="N6" s="316">
        <f t="shared" si="1"/>
        <v>0</v>
      </c>
      <c r="O6" s="170">
        <v>551</v>
      </c>
      <c r="P6" s="241">
        <v>0</v>
      </c>
      <c r="Q6" s="241">
        <v>0</v>
      </c>
      <c r="R6" s="406">
        <f aca="true" t="shared" si="2" ref="R6:R13">Q6/O6*100</f>
        <v>0</v>
      </c>
    </row>
    <row r="7" spans="1:18" ht="27.75" customHeight="1">
      <c r="A7" s="267">
        <v>3</v>
      </c>
      <c r="B7" s="34" t="s">
        <v>156</v>
      </c>
      <c r="C7" s="170">
        <v>48</v>
      </c>
      <c r="D7" s="239">
        <v>6</v>
      </c>
      <c r="E7" s="239">
        <v>6</v>
      </c>
      <c r="F7" s="316">
        <f t="shared" si="0"/>
        <v>12.5</v>
      </c>
      <c r="G7" s="241">
        <v>0</v>
      </c>
      <c r="H7" s="241">
        <v>0</v>
      </c>
      <c r="I7" s="241">
        <v>0</v>
      </c>
      <c r="J7" s="241">
        <v>0</v>
      </c>
      <c r="K7" s="170">
        <v>10</v>
      </c>
      <c r="L7" s="241">
        <v>0</v>
      </c>
      <c r="M7" s="241">
        <v>0</v>
      </c>
      <c r="N7" s="316">
        <f t="shared" si="1"/>
        <v>0</v>
      </c>
      <c r="O7" s="170">
        <v>166</v>
      </c>
      <c r="P7" s="241">
        <v>0</v>
      </c>
      <c r="Q7" s="241">
        <v>0</v>
      </c>
      <c r="R7" s="406">
        <f t="shared" si="2"/>
        <v>0</v>
      </c>
    </row>
    <row r="8" spans="1:18" ht="27.75" customHeight="1">
      <c r="A8" s="267">
        <v>4</v>
      </c>
      <c r="B8" s="34" t="s">
        <v>105</v>
      </c>
      <c r="C8" s="170">
        <v>32</v>
      </c>
      <c r="D8" s="239">
        <v>12</v>
      </c>
      <c r="E8" s="239">
        <v>12</v>
      </c>
      <c r="F8" s="316">
        <f t="shared" si="0"/>
        <v>37.5</v>
      </c>
      <c r="G8" s="241">
        <v>0</v>
      </c>
      <c r="H8" s="241">
        <v>0</v>
      </c>
      <c r="I8" s="241">
        <v>0</v>
      </c>
      <c r="J8" s="241">
        <v>0</v>
      </c>
      <c r="K8" s="170">
        <v>10</v>
      </c>
      <c r="L8" s="241">
        <v>0</v>
      </c>
      <c r="M8" s="241">
        <v>0</v>
      </c>
      <c r="N8" s="316">
        <f t="shared" si="1"/>
        <v>0</v>
      </c>
      <c r="O8" s="170">
        <v>166</v>
      </c>
      <c r="P8" s="241">
        <v>0</v>
      </c>
      <c r="Q8" s="241">
        <v>0</v>
      </c>
      <c r="R8" s="406">
        <f t="shared" si="2"/>
        <v>0</v>
      </c>
    </row>
    <row r="9" spans="1:18" ht="27.75" customHeight="1">
      <c r="A9" s="267">
        <v>5</v>
      </c>
      <c r="B9" s="34" t="s">
        <v>157</v>
      </c>
      <c r="C9" s="170">
        <v>43</v>
      </c>
      <c r="D9" s="241">
        <v>0</v>
      </c>
      <c r="E9" s="241">
        <v>0</v>
      </c>
      <c r="F9" s="316">
        <f t="shared" si="0"/>
        <v>0</v>
      </c>
      <c r="G9" s="241">
        <v>0</v>
      </c>
      <c r="H9" s="241">
        <v>0</v>
      </c>
      <c r="I9" s="241">
        <v>0</v>
      </c>
      <c r="J9" s="241">
        <v>0</v>
      </c>
      <c r="K9" s="170">
        <v>4</v>
      </c>
      <c r="L9" s="241">
        <v>0</v>
      </c>
      <c r="M9" s="241">
        <v>0</v>
      </c>
      <c r="N9" s="316">
        <f t="shared" si="1"/>
        <v>0</v>
      </c>
      <c r="O9" s="170">
        <v>166</v>
      </c>
      <c r="P9" s="241">
        <v>0</v>
      </c>
      <c r="Q9" s="241">
        <v>0</v>
      </c>
      <c r="R9" s="406">
        <f t="shared" si="2"/>
        <v>0</v>
      </c>
    </row>
    <row r="10" spans="1:18" ht="27.75" customHeight="1">
      <c r="A10" s="267">
        <v>6</v>
      </c>
      <c r="B10" s="34" t="s">
        <v>28</v>
      </c>
      <c r="C10" s="170">
        <v>20</v>
      </c>
      <c r="D10" s="241">
        <v>2</v>
      </c>
      <c r="E10" s="239">
        <v>2</v>
      </c>
      <c r="F10" s="316">
        <f t="shared" si="0"/>
        <v>10</v>
      </c>
      <c r="G10" s="241">
        <v>0</v>
      </c>
      <c r="H10" s="241">
        <v>0</v>
      </c>
      <c r="I10" s="241">
        <v>0</v>
      </c>
      <c r="J10" s="241">
        <v>0</v>
      </c>
      <c r="K10" s="170">
        <v>4</v>
      </c>
      <c r="L10" s="241">
        <v>0</v>
      </c>
      <c r="M10" s="241">
        <v>0</v>
      </c>
      <c r="N10" s="316">
        <f t="shared" si="1"/>
        <v>0</v>
      </c>
      <c r="O10" s="170">
        <v>88</v>
      </c>
      <c r="P10" s="241">
        <v>0</v>
      </c>
      <c r="Q10" s="241">
        <v>0</v>
      </c>
      <c r="R10" s="406">
        <f t="shared" si="2"/>
        <v>0</v>
      </c>
    </row>
    <row r="11" spans="1:18" ht="27.75" customHeight="1">
      <c r="A11" s="267">
        <v>7</v>
      </c>
      <c r="B11" s="122" t="s">
        <v>107</v>
      </c>
      <c r="C11" s="313">
        <v>12</v>
      </c>
      <c r="D11" s="241">
        <v>0</v>
      </c>
      <c r="E11" s="241">
        <v>0</v>
      </c>
      <c r="F11" s="317">
        <f t="shared" si="0"/>
        <v>0</v>
      </c>
      <c r="G11" s="313"/>
      <c r="H11" s="313"/>
      <c r="I11" s="313"/>
      <c r="J11" s="241">
        <v>0</v>
      </c>
      <c r="K11" s="313">
        <v>2</v>
      </c>
      <c r="L11" s="241">
        <v>0</v>
      </c>
      <c r="M11" s="241">
        <v>0</v>
      </c>
      <c r="N11" s="316">
        <f t="shared" si="1"/>
        <v>0</v>
      </c>
      <c r="O11" s="313">
        <v>52</v>
      </c>
      <c r="P11" s="241">
        <v>0</v>
      </c>
      <c r="Q11" s="241">
        <v>0</v>
      </c>
      <c r="R11" s="406">
        <f t="shared" si="2"/>
        <v>0</v>
      </c>
    </row>
    <row r="12" spans="1:18" ht="27.75" customHeight="1">
      <c r="A12" s="267">
        <v>8</v>
      </c>
      <c r="B12" s="268" t="s">
        <v>158</v>
      </c>
      <c r="C12" s="314">
        <v>80</v>
      </c>
      <c r="D12" s="240">
        <v>10</v>
      </c>
      <c r="E12" s="281">
        <v>10</v>
      </c>
      <c r="F12" s="318">
        <f t="shared" si="0"/>
        <v>12.5</v>
      </c>
      <c r="G12" s="314">
        <v>40</v>
      </c>
      <c r="H12" s="314">
        <v>1</v>
      </c>
      <c r="I12" s="404">
        <v>1</v>
      </c>
      <c r="J12" s="317">
        <f>I12/G12*100</f>
        <v>2.5</v>
      </c>
      <c r="K12" s="314">
        <v>35</v>
      </c>
      <c r="L12" s="241">
        <v>0</v>
      </c>
      <c r="M12" s="241">
        <v>0</v>
      </c>
      <c r="N12" s="316">
        <f t="shared" si="1"/>
        <v>0</v>
      </c>
      <c r="O12" s="243">
        <v>1489</v>
      </c>
      <c r="P12" s="243">
        <v>377</v>
      </c>
      <c r="Q12" s="283">
        <v>377</v>
      </c>
      <c r="R12" s="407">
        <f t="shared" si="2"/>
        <v>25.31900604432505</v>
      </c>
    </row>
    <row r="13" spans="1:18" ht="34.5" customHeight="1">
      <c r="A13" s="1879" t="s">
        <v>102</v>
      </c>
      <c r="B13" s="1879"/>
      <c r="C13" s="144">
        <f>SUM(C5:C12)</f>
        <v>664</v>
      </c>
      <c r="D13" s="144">
        <f>SUM(D5:D12)</f>
        <v>112</v>
      </c>
      <c r="E13" s="144">
        <f>SUM(E5:E12)</f>
        <v>112</v>
      </c>
      <c r="F13" s="145">
        <f t="shared" si="0"/>
        <v>16.867469879518072</v>
      </c>
      <c r="G13" s="144">
        <f>SUM(G5:G12)</f>
        <v>45</v>
      </c>
      <c r="H13" s="171">
        <f>SUM(H5:H12)</f>
        <v>1</v>
      </c>
      <c r="I13" s="171">
        <f>SUM(I5:I12)</f>
        <v>1</v>
      </c>
      <c r="J13" s="319">
        <f>I13/G13*100</f>
        <v>2.2222222222222223</v>
      </c>
      <c r="K13" s="144">
        <f>SUM(K5:K12)</f>
        <v>90</v>
      </c>
      <c r="L13" s="144">
        <f>SUM(L5:L12)</f>
        <v>0</v>
      </c>
      <c r="M13" s="269">
        <f>SUM(M5:M12)</f>
        <v>0</v>
      </c>
      <c r="N13" s="145">
        <f>M13/K13*100</f>
        <v>0</v>
      </c>
      <c r="O13" s="408">
        <f>SUM(O5:O12)</f>
        <v>3340</v>
      </c>
      <c r="P13" s="408">
        <f>SUM(P5:P12)</f>
        <v>377</v>
      </c>
      <c r="Q13" s="409">
        <f>SUM(Q5:Q12)</f>
        <v>377</v>
      </c>
      <c r="R13" s="410">
        <f t="shared" si="2"/>
        <v>11.2874251497006</v>
      </c>
    </row>
    <row r="14" spans="1:18" ht="12" customHeight="1">
      <c r="A14" s="25"/>
      <c r="B14" s="25"/>
      <c r="C14" s="105"/>
      <c r="D14" s="105"/>
      <c r="E14" s="105"/>
      <c r="F14" s="106"/>
      <c r="G14" s="105"/>
      <c r="H14" s="105"/>
      <c r="I14" s="105"/>
      <c r="J14" s="112"/>
      <c r="K14" s="105"/>
      <c r="L14" s="105"/>
      <c r="M14" s="105"/>
      <c r="N14" s="113"/>
      <c r="O14" s="105"/>
      <c r="P14" s="105"/>
      <c r="Q14" s="105"/>
      <c r="R14" s="99"/>
    </row>
    <row r="15" spans="1:18" ht="18.75" hidden="1">
      <c r="A15" s="223" t="s">
        <v>234</v>
      </c>
      <c r="B15" s="25"/>
      <c r="C15" s="105"/>
      <c r="D15" s="105"/>
      <c r="E15" s="105"/>
      <c r="F15" s="106"/>
      <c r="G15" s="105"/>
      <c r="H15" s="105"/>
      <c r="I15" s="105"/>
      <c r="J15" s="112"/>
      <c r="K15" s="105"/>
      <c r="L15" s="105"/>
      <c r="M15" s="105"/>
      <c r="N15" s="113"/>
      <c r="O15" s="105"/>
      <c r="P15" s="105"/>
      <c r="Q15" s="105"/>
      <c r="R15" s="99"/>
    </row>
    <row r="16" ht="11.25" customHeight="1" hidden="1">
      <c r="A16" s="31"/>
    </row>
    <row r="17" spans="1:18" ht="22.5" customHeight="1" hidden="1">
      <c r="A17" s="1889" t="s">
        <v>14</v>
      </c>
      <c r="B17" s="1822" t="s">
        <v>237</v>
      </c>
      <c r="C17" s="1891" t="s">
        <v>301</v>
      </c>
      <c r="D17" s="1892"/>
      <c r="E17" s="1892"/>
      <c r="F17" s="1893"/>
      <c r="G17" s="1883" t="s">
        <v>236</v>
      </c>
      <c r="H17" s="1884"/>
      <c r="I17" s="1884"/>
      <c r="J17" s="1885"/>
      <c r="K17" s="1883" t="s">
        <v>235</v>
      </c>
      <c r="L17" s="1884"/>
      <c r="M17" s="1884"/>
      <c r="N17" s="1885"/>
      <c r="O17" s="1883" t="s">
        <v>159</v>
      </c>
      <c r="P17" s="1884"/>
      <c r="Q17" s="1884"/>
      <c r="R17" s="1885"/>
    </row>
    <row r="18" spans="1:18" ht="33.75" customHeight="1" hidden="1">
      <c r="A18" s="1890"/>
      <c r="B18" s="1888"/>
      <c r="C18" s="260" t="s">
        <v>300</v>
      </c>
      <c r="D18" s="265" t="s">
        <v>295</v>
      </c>
      <c r="E18" s="265" t="s">
        <v>298</v>
      </c>
      <c r="F18" s="260" t="s">
        <v>54</v>
      </c>
      <c r="G18" s="260" t="s">
        <v>300</v>
      </c>
      <c r="H18" s="265" t="s">
        <v>295</v>
      </c>
      <c r="I18" s="265" t="s">
        <v>298</v>
      </c>
      <c r="J18" s="260" t="s">
        <v>54</v>
      </c>
      <c r="K18" s="260" t="s">
        <v>300</v>
      </c>
      <c r="L18" s="265" t="s">
        <v>295</v>
      </c>
      <c r="M18" s="265" t="s">
        <v>298</v>
      </c>
      <c r="N18" s="260" t="s">
        <v>54</v>
      </c>
      <c r="O18" s="260" t="s">
        <v>300</v>
      </c>
      <c r="P18" s="265" t="s">
        <v>295</v>
      </c>
      <c r="Q18" s="265" t="s">
        <v>298</v>
      </c>
      <c r="R18" s="260" t="s">
        <v>54</v>
      </c>
    </row>
    <row r="19" spans="1:18" ht="18.75" customHeight="1" hidden="1">
      <c r="A19" s="135">
        <v>1</v>
      </c>
      <c r="B19" s="114" t="s">
        <v>39</v>
      </c>
      <c r="C19" s="212"/>
      <c r="D19" s="212">
        <v>3</v>
      </c>
      <c r="E19" s="212">
        <v>23</v>
      </c>
      <c r="F19" s="215"/>
      <c r="G19" s="212"/>
      <c r="H19" s="212">
        <v>3</v>
      </c>
      <c r="I19" s="212">
        <v>11</v>
      </c>
      <c r="J19" s="215"/>
      <c r="K19" s="212"/>
      <c r="L19" s="212">
        <v>2</v>
      </c>
      <c r="M19" s="212">
        <v>10</v>
      </c>
      <c r="N19" s="215"/>
      <c r="O19" s="139"/>
      <c r="P19" s="251">
        <v>3</v>
      </c>
      <c r="Q19" s="251">
        <v>21</v>
      </c>
      <c r="R19" s="252"/>
    </row>
    <row r="20" spans="1:18" ht="18.75" customHeight="1" hidden="1">
      <c r="A20" s="136">
        <v>2</v>
      </c>
      <c r="B20" s="34" t="s">
        <v>155</v>
      </c>
      <c r="C20" s="213"/>
      <c r="D20" s="213">
        <v>0</v>
      </c>
      <c r="E20" s="213">
        <v>9</v>
      </c>
      <c r="F20" s="216"/>
      <c r="G20" s="213"/>
      <c r="H20" s="213">
        <v>0</v>
      </c>
      <c r="I20" s="213">
        <v>0</v>
      </c>
      <c r="J20" s="216"/>
      <c r="K20" s="213"/>
      <c r="L20" s="213">
        <v>0</v>
      </c>
      <c r="M20" s="213">
        <v>0</v>
      </c>
      <c r="N20" s="216"/>
      <c r="O20" s="140"/>
      <c r="P20" s="253">
        <v>0</v>
      </c>
      <c r="Q20" s="253">
        <v>9</v>
      </c>
      <c r="R20" s="254"/>
    </row>
    <row r="21" spans="1:18" ht="18.75" customHeight="1" hidden="1">
      <c r="A21" s="136">
        <v>3</v>
      </c>
      <c r="B21" s="34" t="s">
        <v>156</v>
      </c>
      <c r="C21" s="213"/>
      <c r="D21" s="213">
        <v>0</v>
      </c>
      <c r="E21" s="213">
        <v>6</v>
      </c>
      <c r="F21" s="216"/>
      <c r="G21" s="213"/>
      <c r="H21" s="213">
        <v>2</v>
      </c>
      <c r="I21" s="213">
        <v>2</v>
      </c>
      <c r="J21" s="216"/>
      <c r="K21" s="213"/>
      <c r="L21" s="213">
        <v>0</v>
      </c>
      <c r="M21" s="213">
        <v>0</v>
      </c>
      <c r="N21" s="216"/>
      <c r="O21" s="140"/>
      <c r="P21" s="253">
        <v>0</v>
      </c>
      <c r="Q21" s="253">
        <v>6</v>
      </c>
      <c r="R21" s="254"/>
    </row>
    <row r="22" spans="1:18" ht="18.75" customHeight="1" hidden="1">
      <c r="A22" s="136">
        <v>4</v>
      </c>
      <c r="B22" s="34" t="s">
        <v>105</v>
      </c>
      <c r="C22" s="213"/>
      <c r="D22" s="213">
        <v>0</v>
      </c>
      <c r="E22" s="213">
        <v>3</v>
      </c>
      <c r="F22" s="216"/>
      <c r="G22" s="213"/>
      <c r="H22" s="213">
        <v>0</v>
      </c>
      <c r="I22" s="213">
        <v>0</v>
      </c>
      <c r="J22" s="216"/>
      <c r="K22" s="213"/>
      <c r="L22" s="213">
        <v>0</v>
      </c>
      <c r="M22" s="213">
        <v>0</v>
      </c>
      <c r="N22" s="216"/>
      <c r="O22" s="140"/>
      <c r="P22" s="253">
        <v>0</v>
      </c>
      <c r="Q22" s="253">
        <v>3</v>
      </c>
      <c r="R22" s="254"/>
    </row>
    <row r="23" spans="1:18" ht="18.75" customHeight="1" hidden="1">
      <c r="A23" s="136">
        <v>5</v>
      </c>
      <c r="B23" s="34" t="s">
        <v>157</v>
      </c>
      <c r="C23" s="213"/>
      <c r="D23" s="213">
        <v>0</v>
      </c>
      <c r="E23" s="213">
        <v>3</v>
      </c>
      <c r="F23" s="216"/>
      <c r="G23" s="213"/>
      <c r="H23" s="213">
        <v>0</v>
      </c>
      <c r="I23" s="213">
        <v>0</v>
      </c>
      <c r="J23" s="216"/>
      <c r="K23" s="213"/>
      <c r="L23" s="213">
        <v>0</v>
      </c>
      <c r="M23" s="213">
        <v>0</v>
      </c>
      <c r="N23" s="216"/>
      <c r="O23" s="140"/>
      <c r="P23" s="253">
        <v>0</v>
      </c>
      <c r="Q23" s="253">
        <v>3</v>
      </c>
      <c r="R23" s="254"/>
    </row>
    <row r="24" spans="1:18" ht="18.75" customHeight="1" hidden="1">
      <c r="A24" s="138">
        <v>6</v>
      </c>
      <c r="B24" s="34" t="s">
        <v>28</v>
      </c>
      <c r="C24" s="214"/>
      <c r="D24" s="214">
        <v>0</v>
      </c>
      <c r="E24" s="214">
        <v>2</v>
      </c>
      <c r="F24" s="217"/>
      <c r="G24" s="214"/>
      <c r="H24" s="213">
        <v>0</v>
      </c>
      <c r="I24" s="213">
        <v>0</v>
      </c>
      <c r="J24" s="217"/>
      <c r="K24" s="214"/>
      <c r="L24" s="213">
        <v>0</v>
      </c>
      <c r="M24" s="213">
        <v>0</v>
      </c>
      <c r="N24" s="217"/>
      <c r="O24" s="141"/>
      <c r="P24" s="255">
        <v>0</v>
      </c>
      <c r="Q24" s="255">
        <v>2</v>
      </c>
      <c r="R24" s="256"/>
    </row>
    <row r="25" spans="1:18" ht="18.75" customHeight="1" hidden="1">
      <c r="A25" s="137">
        <v>7</v>
      </c>
      <c r="B25" s="122" t="s">
        <v>107</v>
      </c>
      <c r="C25" s="218"/>
      <c r="D25" s="218">
        <v>0</v>
      </c>
      <c r="E25" s="218">
        <v>1</v>
      </c>
      <c r="F25" s="219"/>
      <c r="G25" s="142"/>
      <c r="H25" s="170">
        <v>0</v>
      </c>
      <c r="I25" s="170">
        <v>0</v>
      </c>
      <c r="J25" s="143"/>
      <c r="K25" s="218"/>
      <c r="L25" s="213">
        <v>0</v>
      </c>
      <c r="M25" s="213">
        <v>0</v>
      </c>
      <c r="N25" s="219"/>
      <c r="O25" s="142"/>
      <c r="P25" s="257">
        <v>0</v>
      </c>
      <c r="Q25" s="257">
        <v>1</v>
      </c>
      <c r="R25" s="258"/>
    </row>
    <row r="26" spans="1:18" s="15" customFormat="1" ht="22.5" customHeight="1" hidden="1">
      <c r="A26" s="1879" t="s">
        <v>102</v>
      </c>
      <c r="B26" s="1879"/>
      <c r="C26" s="247">
        <v>88</v>
      </c>
      <c r="D26" s="247">
        <f>SUM(D19:D25)</f>
        <v>3</v>
      </c>
      <c r="E26" s="247">
        <f>SUM(E19:E25)</f>
        <v>47</v>
      </c>
      <c r="F26" s="248">
        <f>E26/C26*100</f>
        <v>53.40909090909091</v>
      </c>
      <c r="G26" s="249">
        <v>38</v>
      </c>
      <c r="H26" s="247">
        <f>SUM(H19:H25)</f>
        <v>5</v>
      </c>
      <c r="I26" s="247">
        <f>SUM(I19:I25)</f>
        <v>13</v>
      </c>
      <c r="J26" s="250">
        <f>I26/G26*100</f>
        <v>34.21052631578947</v>
      </c>
      <c r="K26" s="247">
        <v>29</v>
      </c>
      <c r="L26" s="247">
        <f>SUM(L19:L25)</f>
        <v>2</v>
      </c>
      <c r="M26" s="247">
        <f>SUM(M19:M25)</f>
        <v>10</v>
      </c>
      <c r="N26" s="248">
        <f>M26/K26*100</f>
        <v>34.48275862068966</v>
      </c>
      <c r="O26" s="247">
        <v>59</v>
      </c>
      <c r="P26" s="247">
        <f>SUM(P19:P25)</f>
        <v>3</v>
      </c>
      <c r="Q26" s="247">
        <f>SUM(Q19:Q25)</f>
        <v>45</v>
      </c>
      <c r="R26" s="248">
        <f>Q26/O26*100</f>
        <v>76.27118644067797</v>
      </c>
    </row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</sheetData>
  <sheetProtection/>
  <mergeCells count="15">
    <mergeCell ref="A26:B26"/>
    <mergeCell ref="K17:N17"/>
    <mergeCell ref="O17:R17"/>
    <mergeCell ref="A3:A4"/>
    <mergeCell ref="B3:B4"/>
    <mergeCell ref="A17:A18"/>
    <mergeCell ref="B17:B18"/>
    <mergeCell ref="C17:F17"/>
    <mergeCell ref="G17:J17"/>
    <mergeCell ref="A1:R1"/>
    <mergeCell ref="K3:N3"/>
    <mergeCell ref="O3:R3"/>
    <mergeCell ref="A13:B13"/>
    <mergeCell ref="C3:F3"/>
    <mergeCell ref="G3:J3"/>
  </mergeCells>
  <printOptions/>
  <pageMargins left="0.43" right="0.2" top="0.78" bottom="0.59" header="0.3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51"/>
  <sheetViews>
    <sheetView zoomScale="110" zoomScaleNormal="110" zoomScalePageLayoutView="0" workbookViewId="0" topLeftCell="A1">
      <selection activeCell="A1" sqref="A1:J1"/>
    </sheetView>
  </sheetViews>
  <sheetFormatPr defaultColWidth="8.796875" defaultRowHeight="15"/>
  <cols>
    <col min="1" max="1" width="3.5" style="27" customWidth="1"/>
    <col min="2" max="2" width="31.5" style="996" customWidth="1"/>
    <col min="3" max="3" width="8.5" style="164" customWidth="1"/>
    <col min="4" max="4" width="7.59765625" style="1038" customWidth="1"/>
    <col min="5" max="5" width="7.5" style="485" customWidth="1"/>
    <col min="6" max="6" width="7.09765625" style="27" customWidth="1"/>
    <col min="7" max="7" width="5.3984375" style="27" customWidth="1"/>
    <col min="8" max="8" width="8.8984375" style="27" customWidth="1"/>
    <col min="9" max="9" width="6" style="27" customWidth="1"/>
    <col min="10" max="10" width="5" style="27" customWidth="1"/>
    <col min="11" max="13" width="9" style="27" customWidth="1"/>
  </cols>
  <sheetData>
    <row r="1" spans="1:10" ht="15.75">
      <c r="A1" s="1687" t="s">
        <v>816</v>
      </c>
      <c r="B1" s="1687"/>
      <c r="C1" s="1687"/>
      <c r="D1" s="1687"/>
      <c r="E1" s="1687"/>
      <c r="F1" s="1687"/>
      <c r="G1" s="1687"/>
      <c r="H1" s="1687"/>
      <c r="I1" s="1687"/>
      <c r="J1" s="1687"/>
    </row>
    <row r="2" spans="1:10" ht="24.75" customHeight="1">
      <c r="A2" s="1688" t="s">
        <v>876</v>
      </c>
      <c r="B2" s="1688"/>
      <c r="C2" s="1688"/>
      <c r="D2" s="1688"/>
      <c r="E2" s="1688"/>
      <c r="F2" s="1688"/>
      <c r="G2" s="1688"/>
      <c r="H2" s="1688"/>
      <c r="I2" s="1688"/>
      <c r="J2" s="1688"/>
    </row>
    <row r="3" spans="1:10" s="27" customFormat="1" ht="18.75" customHeight="1">
      <c r="A3" s="1689" t="s">
        <v>881</v>
      </c>
      <c r="B3" s="1689"/>
      <c r="C3" s="1689"/>
      <c r="D3" s="1689"/>
      <c r="E3" s="1689"/>
      <c r="F3" s="1689"/>
      <c r="G3" s="1689"/>
      <c r="H3" s="1689"/>
      <c r="I3" s="1689"/>
      <c r="J3" s="1689"/>
    </row>
    <row r="4" spans="1:10" ht="15.75" customHeight="1">
      <c r="A4" s="1690" t="s">
        <v>880</v>
      </c>
      <c r="B4" s="1690"/>
      <c r="C4" s="1690"/>
      <c r="D4" s="1690"/>
      <c r="E4" s="1690"/>
      <c r="F4" s="1690"/>
      <c r="G4" s="1690"/>
      <c r="H4" s="1690"/>
      <c r="I4" s="1690"/>
      <c r="J4" s="1690"/>
    </row>
    <row r="5" spans="1:9" ht="9.75" customHeight="1">
      <c r="A5" s="947"/>
      <c r="B5" s="948"/>
      <c r="C5" s="949"/>
      <c r="D5" s="1004"/>
      <c r="E5" s="950"/>
      <c r="F5" s="951"/>
      <c r="G5" s="951"/>
      <c r="H5" s="951"/>
      <c r="I5" s="947"/>
    </row>
    <row r="6" spans="1:10" s="26" customFormat="1" ht="41.25" customHeight="1">
      <c r="A6" s="1694" t="s">
        <v>14</v>
      </c>
      <c r="B6" s="1712" t="s">
        <v>495</v>
      </c>
      <c r="C6" s="1713" t="s">
        <v>496</v>
      </c>
      <c r="D6" s="1714" t="s">
        <v>877</v>
      </c>
      <c r="E6" s="1717" t="s">
        <v>822</v>
      </c>
      <c r="F6" s="1691" t="s">
        <v>823</v>
      </c>
      <c r="G6" s="1692"/>
      <c r="H6" s="1692"/>
      <c r="I6" s="1692"/>
      <c r="J6" s="1693"/>
    </row>
    <row r="7" spans="1:10" s="26" customFormat="1" ht="41.25" customHeight="1">
      <c r="A7" s="1694"/>
      <c r="B7" s="1712"/>
      <c r="C7" s="1713"/>
      <c r="D7" s="1715"/>
      <c r="E7" s="1718"/>
      <c r="F7" s="1707" t="s">
        <v>817</v>
      </c>
      <c r="G7" s="1708"/>
      <c r="H7" s="1709" t="s">
        <v>824</v>
      </c>
      <c r="I7" s="1710"/>
      <c r="J7" s="1711"/>
    </row>
    <row r="8" spans="1:10" s="26" customFormat="1" ht="102.75" customHeight="1">
      <c r="A8" s="1694"/>
      <c r="B8" s="1712"/>
      <c r="C8" s="1713"/>
      <c r="D8" s="1716"/>
      <c r="E8" s="1719"/>
      <c r="F8" s="1003" t="s">
        <v>878</v>
      </c>
      <c r="G8" s="952" t="s">
        <v>787</v>
      </c>
      <c r="H8" s="1003" t="s">
        <v>879</v>
      </c>
      <c r="I8" s="1003" t="s">
        <v>818</v>
      </c>
      <c r="J8" s="952" t="s">
        <v>825</v>
      </c>
    </row>
    <row r="9" spans="1:10" s="957" customFormat="1" ht="22.5" customHeight="1">
      <c r="A9" s="901">
        <v>1</v>
      </c>
      <c r="B9" s="953" t="s">
        <v>497</v>
      </c>
      <c r="C9" s="954" t="s">
        <v>353</v>
      </c>
      <c r="D9" s="1005">
        <f>D10+D16+D17+D20</f>
        <v>155</v>
      </c>
      <c r="E9" s="955">
        <f>E10+E16+E17+E20</f>
        <v>155</v>
      </c>
      <c r="F9" s="955">
        <f>F10+F16+F17+F20</f>
        <v>155</v>
      </c>
      <c r="G9" s="969">
        <f aca="true" t="shared" si="0" ref="G9:G33">F9/E9*100</f>
        <v>100</v>
      </c>
      <c r="H9" s="955">
        <f>H10+H16+H17+H20</f>
        <v>155</v>
      </c>
      <c r="I9" s="1006">
        <f aca="true" t="shared" si="1" ref="I9:I33">H9/E9*100</f>
        <v>100</v>
      </c>
      <c r="J9" s="956">
        <f>H9/D9*100-100</f>
        <v>0</v>
      </c>
    </row>
    <row r="10" spans="1:10" s="26" customFormat="1" ht="22.5" customHeight="1">
      <c r="A10" s="528" t="s">
        <v>498</v>
      </c>
      <c r="B10" s="958" t="s">
        <v>499</v>
      </c>
      <c r="C10" s="959" t="s">
        <v>499</v>
      </c>
      <c r="D10" s="1007">
        <f>SUM(D11:D15)</f>
        <v>15</v>
      </c>
      <c r="E10" s="960">
        <f>SUM(E11:E15)</f>
        <v>15</v>
      </c>
      <c r="F10" s="960">
        <f>SUM(F11:F15)</f>
        <v>15</v>
      </c>
      <c r="G10" s="969">
        <f t="shared" si="0"/>
        <v>100</v>
      </c>
      <c r="H10" s="960">
        <f>SUM(H11:H15)</f>
        <v>15</v>
      </c>
      <c r="I10" s="1008">
        <f>H10/E10*100</f>
        <v>100</v>
      </c>
      <c r="J10" s="796">
        <f>H10/D10*100-100</f>
        <v>0</v>
      </c>
    </row>
    <row r="11" spans="1:10" s="26" customFormat="1" ht="22.5" customHeight="1">
      <c r="A11" s="528"/>
      <c r="B11" s="958" t="s">
        <v>500</v>
      </c>
      <c r="C11" s="959" t="s">
        <v>499</v>
      </c>
      <c r="D11" s="1009">
        <v>5</v>
      </c>
      <c r="E11" s="960">
        <v>5</v>
      </c>
      <c r="F11" s="1010">
        <v>5</v>
      </c>
      <c r="G11" s="969">
        <f t="shared" si="0"/>
        <v>100</v>
      </c>
      <c r="H11" s="1010">
        <v>5</v>
      </c>
      <c r="I11" s="1008">
        <f t="shared" si="1"/>
        <v>100</v>
      </c>
      <c r="J11" s="796">
        <f aca="true" t="shared" si="2" ref="J11:J44">H11/D11*100-100</f>
        <v>0</v>
      </c>
    </row>
    <row r="12" spans="1:10" s="26" customFormat="1" ht="22.5" customHeight="1">
      <c r="A12" s="528"/>
      <c r="B12" s="958" t="s">
        <v>883</v>
      </c>
      <c r="C12" s="959" t="s">
        <v>792</v>
      </c>
      <c r="D12" s="1009">
        <v>6</v>
      </c>
      <c r="E12" s="960">
        <v>6</v>
      </c>
      <c r="F12" s="1010">
        <v>6</v>
      </c>
      <c r="G12" s="969">
        <f t="shared" si="0"/>
        <v>100</v>
      </c>
      <c r="H12" s="1010">
        <v>6</v>
      </c>
      <c r="I12" s="1008">
        <f t="shared" si="1"/>
        <v>100</v>
      </c>
      <c r="J12" s="796">
        <f t="shared" si="2"/>
        <v>0</v>
      </c>
    </row>
    <row r="13" spans="1:10" s="26" customFormat="1" ht="22.5" customHeight="1">
      <c r="A13" s="528"/>
      <c r="B13" s="958" t="s">
        <v>793</v>
      </c>
      <c r="C13" s="959" t="s">
        <v>499</v>
      </c>
      <c r="D13" s="1009">
        <v>3</v>
      </c>
      <c r="E13" s="960">
        <v>3</v>
      </c>
      <c r="F13" s="1010">
        <v>3</v>
      </c>
      <c r="G13" s="969">
        <f t="shared" si="0"/>
        <v>100</v>
      </c>
      <c r="H13" s="1010">
        <v>3</v>
      </c>
      <c r="I13" s="1008">
        <f t="shared" si="1"/>
        <v>100</v>
      </c>
      <c r="J13" s="796">
        <f t="shared" si="2"/>
        <v>0</v>
      </c>
    </row>
    <row r="14" spans="1:10" s="26" customFormat="1" ht="22.5" customHeight="1" hidden="1">
      <c r="A14" s="528"/>
      <c r="B14" s="1011" t="s">
        <v>826</v>
      </c>
      <c r="C14" s="959" t="s">
        <v>499</v>
      </c>
      <c r="D14" s="1009"/>
      <c r="E14" s="960"/>
      <c r="F14" s="1010"/>
      <c r="G14" s="969"/>
      <c r="H14" s="1010"/>
      <c r="I14" s="1008"/>
      <c r="J14" s="796"/>
    </row>
    <row r="15" spans="1:10" s="26" customFormat="1" ht="22.5" customHeight="1">
      <c r="A15" s="528"/>
      <c r="B15" s="958" t="s">
        <v>501</v>
      </c>
      <c r="C15" s="959" t="s">
        <v>499</v>
      </c>
      <c r="D15" s="1009">
        <v>1</v>
      </c>
      <c r="E15" s="960">
        <v>1</v>
      </c>
      <c r="F15" s="1010">
        <v>1</v>
      </c>
      <c r="G15" s="969">
        <f t="shared" si="0"/>
        <v>100</v>
      </c>
      <c r="H15" s="1010">
        <v>1</v>
      </c>
      <c r="I15" s="1008">
        <f t="shared" si="1"/>
        <v>100</v>
      </c>
      <c r="J15" s="796">
        <f t="shared" si="2"/>
        <v>0</v>
      </c>
    </row>
    <row r="16" spans="1:10" s="26" customFormat="1" ht="22.5" customHeight="1">
      <c r="A16" s="528" t="s">
        <v>502</v>
      </c>
      <c r="B16" s="958" t="s">
        <v>503</v>
      </c>
      <c r="C16" s="959" t="s">
        <v>359</v>
      </c>
      <c r="D16" s="1009">
        <v>9</v>
      </c>
      <c r="E16" s="960">
        <v>9</v>
      </c>
      <c r="F16" s="1010">
        <v>9</v>
      </c>
      <c r="G16" s="969">
        <f t="shared" si="0"/>
        <v>100</v>
      </c>
      <c r="H16" s="1010">
        <f aca="true" t="shared" si="3" ref="H16:H21">F16</f>
        <v>9</v>
      </c>
      <c r="I16" s="1008">
        <f t="shared" si="1"/>
        <v>100</v>
      </c>
      <c r="J16" s="796">
        <f t="shared" si="2"/>
        <v>0</v>
      </c>
    </row>
    <row r="17" spans="1:10" s="26" customFormat="1" ht="22.5" customHeight="1">
      <c r="A17" s="528" t="s">
        <v>504</v>
      </c>
      <c r="B17" s="958" t="s">
        <v>505</v>
      </c>
      <c r="C17" s="959" t="s">
        <v>506</v>
      </c>
      <c r="D17" s="1007">
        <f>D18+D19</f>
        <v>129</v>
      </c>
      <c r="E17" s="960">
        <f>E18+E19</f>
        <v>129</v>
      </c>
      <c r="F17" s="960">
        <f>F18+F19</f>
        <v>129</v>
      </c>
      <c r="G17" s="969">
        <f t="shared" si="0"/>
        <v>100</v>
      </c>
      <c r="H17" s="1010">
        <f>F17</f>
        <v>129</v>
      </c>
      <c r="I17" s="1008">
        <f t="shared" si="1"/>
        <v>100</v>
      </c>
      <c r="J17" s="796">
        <f t="shared" si="2"/>
        <v>0</v>
      </c>
    </row>
    <row r="18" spans="1:10" s="26" customFormat="1" ht="22.5" customHeight="1">
      <c r="A18" s="528"/>
      <c r="B18" s="958" t="s">
        <v>507</v>
      </c>
      <c r="C18" s="959" t="s">
        <v>506</v>
      </c>
      <c r="D18" s="1009">
        <v>14</v>
      </c>
      <c r="E18" s="960">
        <v>14</v>
      </c>
      <c r="F18" s="1010">
        <v>16</v>
      </c>
      <c r="G18" s="969">
        <f t="shared" si="0"/>
        <v>114.28571428571428</v>
      </c>
      <c r="H18" s="1010">
        <f>F18</f>
        <v>16</v>
      </c>
      <c r="I18" s="1008">
        <f t="shared" si="1"/>
        <v>114.28571428571428</v>
      </c>
      <c r="J18" s="796">
        <f t="shared" si="2"/>
        <v>14.285714285714278</v>
      </c>
    </row>
    <row r="19" spans="1:10" s="26" customFormat="1" ht="22.5" customHeight="1">
      <c r="A19" s="528"/>
      <c r="B19" s="958" t="s">
        <v>508</v>
      </c>
      <c r="C19" s="959" t="s">
        <v>506</v>
      </c>
      <c r="D19" s="1009">
        <v>115</v>
      </c>
      <c r="E19" s="960">
        <v>115</v>
      </c>
      <c r="F19" s="1010">
        <v>113</v>
      </c>
      <c r="G19" s="969">
        <f>F19/E19*100</f>
        <v>98.26086956521739</v>
      </c>
      <c r="H19" s="1010">
        <f>F19</f>
        <v>113</v>
      </c>
      <c r="I19" s="1008">
        <f>H19/E19*100</f>
        <v>98.26086956521739</v>
      </c>
      <c r="J19" s="796">
        <f t="shared" si="2"/>
        <v>-1.7391304347826093</v>
      </c>
    </row>
    <row r="20" spans="1:10" s="26" customFormat="1" ht="22.5" customHeight="1">
      <c r="A20" s="528" t="s">
        <v>509</v>
      </c>
      <c r="B20" s="958" t="s">
        <v>510</v>
      </c>
      <c r="C20" s="959" t="s">
        <v>506</v>
      </c>
      <c r="D20" s="1009">
        <v>2</v>
      </c>
      <c r="E20" s="960">
        <v>2</v>
      </c>
      <c r="F20" s="1010">
        <v>2</v>
      </c>
      <c r="G20" s="969">
        <f t="shared" si="0"/>
        <v>100</v>
      </c>
      <c r="H20" s="1010">
        <f t="shared" si="3"/>
        <v>2</v>
      </c>
      <c r="I20" s="1008">
        <f t="shared" si="1"/>
        <v>100</v>
      </c>
      <c r="J20" s="796">
        <f t="shared" si="2"/>
        <v>0</v>
      </c>
    </row>
    <row r="21" spans="1:10" s="26" customFormat="1" ht="22.5" customHeight="1">
      <c r="A21" s="528">
        <v>2</v>
      </c>
      <c r="B21" s="961" t="s">
        <v>819</v>
      </c>
      <c r="C21" s="962" t="s">
        <v>511</v>
      </c>
      <c r="D21" s="1009">
        <v>130</v>
      </c>
      <c r="E21" s="960">
        <v>130</v>
      </c>
      <c r="F21" s="960">
        <v>130</v>
      </c>
      <c r="G21" s="969">
        <f t="shared" si="0"/>
        <v>100</v>
      </c>
      <c r="H21" s="960">
        <f t="shared" si="3"/>
        <v>130</v>
      </c>
      <c r="I21" s="1008">
        <f t="shared" si="1"/>
        <v>100</v>
      </c>
      <c r="J21" s="796">
        <f t="shared" si="2"/>
        <v>0</v>
      </c>
    </row>
    <row r="22" spans="1:10" s="26" customFormat="1" ht="22.5" customHeight="1">
      <c r="A22" s="528">
        <v>3</v>
      </c>
      <c r="B22" s="963" t="s">
        <v>512</v>
      </c>
      <c r="C22" s="959" t="s">
        <v>513</v>
      </c>
      <c r="D22" s="1009">
        <v>8.5</v>
      </c>
      <c r="E22" s="964">
        <v>8.8</v>
      </c>
      <c r="F22" s="964">
        <f aca="true" t="shared" si="4" ref="F22:F33">E22</f>
        <v>8.8</v>
      </c>
      <c r="G22" s="969">
        <f t="shared" si="0"/>
        <v>100</v>
      </c>
      <c r="H22" s="964">
        <f>E22</f>
        <v>8.8</v>
      </c>
      <c r="I22" s="1008">
        <f t="shared" si="1"/>
        <v>100</v>
      </c>
      <c r="J22" s="796">
        <f t="shared" si="2"/>
        <v>3.5294117647058982</v>
      </c>
    </row>
    <row r="23" spans="1:10" s="26" customFormat="1" ht="22.5" customHeight="1">
      <c r="A23" s="528">
        <v>4</v>
      </c>
      <c r="B23" s="958" t="s">
        <v>116</v>
      </c>
      <c r="C23" s="959" t="s">
        <v>514</v>
      </c>
      <c r="D23" s="1012">
        <f>D24+D29</f>
        <v>3260</v>
      </c>
      <c r="E23" s="966">
        <f>E24+E29</f>
        <v>3315</v>
      </c>
      <c r="F23" s="966">
        <f>F24+F29</f>
        <v>3315</v>
      </c>
      <c r="G23" s="1013">
        <f t="shared" si="0"/>
        <v>100</v>
      </c>
      <c r="H23" s="965">
        <f>H24+H29</f>
        <v>3315</v>
      </c>
      <c r="I23" s="1014">
        <f t="shared" si="1"/>
        <v>100</v>
      </c>
      <c r="J23" s="796">
        <f t="shared" si="2"/>
        <v>1.687116564417181</v>
      </c>
    </row>
    <row r="24" spans="1:10" s="26" customFormat="1" ht="22.5" customHeight="1">
      <c r="A24" s="528" t="s">
        <v>515</v>
      </c>
      <c r="B24" s="958" t="s">
        <v>516</v>
      </c>
      <c r="C24" s="959" t="s">
        <v>514</v>
      </c>
      <c r="D24" s="1015">
        <v>2570</v>
      </c>
      <c r="E24" s="967">
        <f>E25+E26+E27+E28</f>
        <v>2640</v>
      </c>
      <c r="F24" s="967">
        <f>F25+F26+F27+F28</f>
        <v>2640</v>
      </c>
      <c r="G24" s="969">
        <f>F24/E24*100</f>
        <v>100</v>
      </c>
      <c r="H24" s="1016">
        <f>SUM(H25:H28)</f>
        <v>2640</v>
      </c>
      <c r="I24" s="1008">
        <f t="shared" si="1"/>
        <v>100</v>
      </c>
      <c r="J24" s="796">
        <f t="shared" si="2"/>
        <v>2.7237354085603016</v>
      </c>
    </row>
    <row r="25" spans="1:10" s="26" customFormat="1" ht="22.5" customHeight="1">
      <c r="A25" s="528"/>
      <c r="B25" s="958" t="s">
        <v>517</v>
      </c>
      <c r="C25" s="959" t="s">
        <v>514</v>
      </c>
      <c r="D25" s="1015">
        <v>1250</v>
      </c>
      <c r="E25" s="960">
        <v>1250</v>
      </c>
      <c r="F25" s="1010">
        <f t="shared" si="4"/>
        <v>1250</v>
      </c>
      <c r="G25" s="969">
        <f t="shared" si="0"/>
        <v>100</v>
      </c>
      <c r="H25" s="1016">
        <f>F25</f>
        <v>1250</v>
      </c>
      <c r="I25" s="1008">
        <f t="shared" si="1"/>
        <v>100</v>
      </c>
      <c r="J25" s="796">
        <f t="shared" si="2"/>
        <v>0</v>
      </c>
    </row>
    <row r="26" spans="1:10" s="26" customFormat="1" ht="22.5" customHeight="1">
      <c r="A26" s="528"/>
      <c r="B26" s="958" t="s">
        <v>518</v>
      </c>
      <c r="C26" s="959" t="s">
        <v>514</v>
      </c>
      <c r="D26" s="1015">
        <v>100</v>
      </c>
      <c r="E26" s="960">
        <v>100</v>
      </c>
      <c r="F26" s="1010">
        <f t="shared" si="4"/>
        <v>100</v>
      </c>
      <c r="G26" s="969">
        <f t="shared" si="0"/>
        <v>100</v>
      </c>
      <c r="H26" s="1010">
        <f aca="true" t="shared" si="5" ref="H26:H32">F26</f>
        <v>100</v>
      </c>
      <c r="I26" s="1008">
        <f t="shared" si="1"/>
        <v>100</v>
      </c>
      <c r="J26" s="796">
        <f t="shared" si="2"/>
        <v>0</v>
      </c>
    </row>
    <row r="27" spans="1:10" s="26" customFormat="1" ht="22.5" customHeight="1">
      <c r="A27" s="528"/>
      <c r="B27" s="958" t="s">
        <v>794</v>
      </c>
      <c r="C27" s="959" t="s">
        <v>514</v>
      </c>
      <c r="D27" s="1015">
        <v>1030</v>
      </c>
      <c r="E27" s="960">
        <v>1100</v>
      </c>
      <c r="F27" s="1010">
        <f t="shared" si="4"/>
        <v>1100</v>
      </c>
      <c r="G27" s="969">
        <f t="shared" si="0"/>
        <v>100</v>
      </c>
      <c r="H27" s="1010">
        <f t="shared" si="5"/>
        <v>1100</v>
      </c>
      <c r="I27" s="1008">
        <f t="shared" si="1"/>
        <v>100</v>
      </c>
      <c r="J27" s="796">
        <f t="shared" si="2"/>
        <v>6.796116504854368</v>
      </c>
    </row>
    <row r="28" spans="1:10" s="26" customFormat="1" ht="22.5" customHeight="1">
      <c r="A28" s="528"/>
      <c r="B28" s="958" t="s">
        <v>784</v>
      </c>
      <c r="C28" s="959" t="s">
        <v>514</v>
      </c>
      <c r="D28" s="1015">
        <v>190</v>
      </c>
      <c r="E28" s="960">
        <v>190</v>
      </c>
      <c r="F28" s="1010">
        <f t="shared" si="4"/>
        <v>190</v>
      </c>
      <c r="G28" s="969">
        <f t="shared" si="0"/>
        <v>100</v>
      </c>
      <c r="H28" s="1010">
        <f t="shared" si="5"/>
        <v>190</v>
      </c>
      <c r="I28" s="1008">
        <f t="shared" si="1"/>
        <v>100</v>
      </c>
      <c r="J28" s="796">
        <f t="shared" si="2"/>
        <v>0</v>
      </c>
    </row>
    <row r="29" spans="1:10" s="26" customFormat="1" ht="22.5" customHeight="1">
      <c r="A29" s="528" t="s">
        <v>519</v>
      </c>
      <c r="B29" s="958" t="s">
        <v>520</v>
      </c>
      <c r="C29" s="959" t="s">
        <v>514</v>
      </c>
      <c r="D29" s="1015">
        <f>D30+D31+D32</f>
        <v>690</v>
      </c>
      <c r="E29" s="968">
        <f>E30+E31+E32</f>
        <v>675</v>
      </c>
      <c r="F29" s="1017">
        <f>F30+F31+F32</f>
        <v>675</v>
      </c>
      <c r="G29" s="969">
        <f t="shared" si="0"/>
        <v>100</v>
      </c>
      <c r="H29" s="1010">
        <f t="shared" si="5"/>
        <v>675</v>
      </c>
      <c r="I29" s="1008">
        <f t="shared" si="1"/>
        <v>100</v>
      </c>
      <c r="J29" s="796">
        <f t="shared" si="2"/>
        <v>-2.173913043478265</v>
      </c>
    </row>
    <row r="30" spans="1:10" s="26" customFormat="1" ht="22.5" customHeight="1">
      <c r="A30" s="528"/>
      <c r="B30" s="958" t="s">
        <v>521</v>
      </c>
      <c r="C30" s="959" t="s">
        <v>514</v>
      </c>
      <c r="D30" s="1015">
        <v>70</v>
      </c>
      <c r="E30" s="960">
        <v>70</v>
      </c>
      <c r="F30" s="1010">
        <f t="shared" si="4"/>
        <v>70</v>
      </c>
      <c r="G30" s="969">
        <f t="shared" si="0"/>
        <v>100</v>
      </c>
      <c r="H30" s="1010">
        <f t="shared" si="5"/>
        <v>70</v>
      </c>
      <c r="I30" s="1008">
        <f t="shared" si="1"/>
        <v>100</v>
      </c>
      <c r="J30" s="796">
        <f t="shared" si="2"/>
        <v>0</v>
      </c>
    </row>
    <row r="31" spans="1:10" s="26" customFormat="1" ht="22.5" customHeight="1">
      <c r="A31" s="528"/>
      <c r="B31" s="958" t="s">
        <v>522</v>
      </c>
      <c r="C31" s="959" t="s">
        <v>514</v>
      </c>
      <c r="D31" s="1015">
        <v>590</v>
      </c>
      <c r="E31" s="960">
        <v>575</v>
      </c>
      <c r="F31" s="1010">
        <f t="shared" si="4"/>
        <v>575</v>
      </c>
      <c r="G31" s="969">
        <f t="shared" si="0"/>
        <v>100</v>
      </c>
      <c r="H31" s="1010">
        <f t="shared" si="5"/>
        <v>575</v>
      </c>
      <c r="I31" s="1008">
        <f t="shared" si="1"/>
        <v>100</v>
      </c>
      <c r="J31" s="796">
        <f t="shared" si="2"/>
        <v>-2.5423728813559308</v>
      </c>
    </row>
    <row r="32" spans="1:10" s="26" customFormat="1" ht="22.5" customHeight="1">
      <c r="A32" s="528"/>
      <c r="B32" s="958" t="s">
        <v>523</v>
      </c>
      <c r="C32" s="959" t="s">
        <v>514</v>
      </c>
      <c r="D32" s="1015">
        <v>30</v>
      </c>
      <c r="E32" s="960">
        <v>30</v>
      </c>
      <c r="F32" s="1010">
        <v>30</v>
      </c>
      <c r="G32" s="969">
        <f t="shared" si="0"/>
        <v>100</v>
      </c>
      <c r="H32" s="1010">
        <f t="shared" si="5"/>
        <v>30</v>
      </c>
      <c r="I32" s="1008">
        <f t="shared" si="1"/>
        <v>100</v>
      </c>
      <c r="J32" s="796">
        <f t="shared" si="2"/>
        <v>0</v>
      </c>
    </row>
    <row r="33" spans="1:10" s="26" customFormat="1" ht="22.5" customHeight="1">
      <c r="A33" s="528">
        <v>5</v>
      </c>
      <c r="B33" s="963" t="s">
        <v>524</v>
      </c>
      <c r="C33" s="959" t="s">
        <v>514</v>
      </c>
      <c r="D33" s="1009">
        <v>34.2</v>
      </c>
      <c r="E33" s="964">
        <v>35</v>
      </c>
      <c r="F33" s="969">
        <f t="shared" si="4"/>
        <v>35</v>
      </c>
      <c r="G33" s="969">
        <f t="shared" si="0"/>
        <v>100</v>
      </c>
      <c r="H33" s="969">
        <f>F33</f>
        <v>35</v>
      </c>
      <c r="I33" s="1008">
        <f t="shared" si="1"/>
        <v>100</v>
      </c>
      <c r="J33" s="796">
        <f t="shared" si="2"/>
        <v>2.339181286549703</v>
      </c>
    </row>
    <row r="34" spans="1:13" s="970" customFormat="1" ht="22.5" customHeight="1">
      <c r="A34" s="528">
        <v>6</v>
      </c>
      <c r="B34" s="626" t="s">
        <v>525</v>
      </c>
      <c r="C34" s="959" t="s">
        <v>526</v>
      </c>
      <c r="D34" s="1018">
        <v>0.2</v>
      </c>
      <c r="E34" s="964">
        <v>0.2</v>
      </c>
      <c r="F34" s="1695" t="s">
        <v>827</v>
      </c>
      <c r="G34" s="1696"/>
      <c r="H34" s="1696"/>
      <c r="I34" s="1696"/>
      <c r="J34" s="1697"/>
      <c r="K34" s="26"/>
      <c r="L34" s="26"/>
      <c r="M34" s="26"/>
    </row>
    <row r="35" spans="1:10" s="974" customFormat="1" ht="32.25" customHeight="1">
      <c r="A35" s="528">
        <v>7</v>
      </c>
      <c r="B35" s="971" t="s">
        <v>785</v>
      </c>
      <c r="C35" s="972" t="s">
        <v>0</v>
      </c>
      <c r="D35" s="1019">
        <v>13</v>
      </c>
      <c r="E35" s="973"/>
      <c r="F35" s="1698"/>
      <c r="G35" s="1699"/>
      <c r="H35" s="1699"/>
      <c r="I35" s="1699"/>
      <c r="J35" s="1700"/>
    </row>
    <row r="36" spans="1:10" s="974" customFormat="1" ht="34.5" customHeight="1">
      <c r="A36" s="528"/>
      <c r="B36" s="975" t="s">
        <v>884</v>
      </c>
      <c r="C36" s="972" t="s">
        <v>0</v>
      </c>
      <c r="D36" s="1020">
        <v>23.8</v>
      </c>
      <c r="E36" s="973">
        <v>23.2</v>
      </c>
      <c r="F36" s="1701"/>
      <c r="G36" s="1702"/>
      <c r="H36" s="1702"/>
      <c r="I36" s="1702"/>
      <c r="J36" s="1703"/>
    </row>
    <row r="37" spans="1:13" s="981" customFormat="1" ht="22.5" customHeight="1">
      <c r="A37" s="976">
        <v>8</v>
      </c>
      <c r="B37" s="977" t="s">
        <v>527</v>
      </c>
      <c r="C37" s="978" t="s">
        <v>0</v>
      </c>
      <c r="D37" s="1043">
        <f>'BC TH 12T (PL2)'!G69</f>
        <v>96.9</v>
      </c>
      <c r="E37" s="979" t="s">
        <v>579</v>
      </c>
      <c r="F37" s="1021">
        <f>H37</f>
        <v>96.72782874617737</v>
      </c>
      <c r="G37" s="1021">
        <f>F37/95*100</f>
        <v>101.81876710123933</v>
      </c>
      <c r="H37" s="1098">
        <f>'BC TH 12T (PL2)'!E69</f>
        <v>96.72782874617737</v>
      </c>
      <c r="I37" s="1008">
        <f>H37/95*100</f>
        <v>101.81876710123933</v>
      </c>
      <c r="J37" s="796">
        <f t="shared" si="2"/>
        <v>-0.1776793125104632</v>
      </c>
      <c r="K37" s="980"/>
      <c r="L37" s="980"/>
      <c r="M37" s="980"/>
    </row>
    <row r="38" spans="1:13" s="970" customFormat="1" ht="22.5" customHeight="1">
      <c r="A38" s="528">
        <v>9</v>
      </c>
      <c r="B38" s="958" t="s">
        <v>529</v>
      </c>
      <c r="C38" s="959" t="s">
        <v>526</v>
      </c>
      <c r="D38" s="1022">
        <v>3.2</v>
      </c>
      <c r="E38" s="982" t="s">
        <v>530</v>
      </c>
      <c r="F38" s="1023"/>
      <c r="G38" s="1024"/>
      <c r="H38" s="1099">
        <f>'BVSK tre em '!O14</f>
        <v>2.6525198938992043</v>
      </c>
      <c r="I38" s="1025">
        <f>H38/8*100</f>
        <v>33.15649867374005</v>
      </c>
      <c r="J38" s="796">
        <f t="shared" si="2"/>
        <v>-17.108753315649878</v>
      </c>
      <c r="K38" s="26"/>
      <c r="L38" s="26"/>
      <c r="M38" s="26"/>
    </row>
    <row r="39" spans="1:13" s="970" customFormat="1" ht="22.5" customHeight="1">
      <c r="A39" s="528">
        <v>10</v>
      </c>
      <c r="B39" s="958" t="s">
        <v>531</v>
      </c>
      <c r="C39" s="959" t="s">
        <v>526</v>
      </c>
      <c r="D39" s="1019">
        <v>5.1</v>
      </c>
      <c r="E39" s="982" t="s">
        <v>754</v>
      </c>
      <c r="F39" s="1023"/>
      <c r="G39" s="1024"/>
      <c r="H39" s="1099">
        <f>'BVSK tre em '!Q14</f>
        <v>4.027900579624717</v>
      </c>
      <c r="I39" s="1025">
        <f>H39/10*100</f>
        <v>40.27900579624717</v>
      </c>
      <c r="J39" s="796">
        <f t="shared" si="2"/>
        <v>-21.021557262260444</v>
      </c>
      <c r="K39" s="26"/>
      <c r="L39" s="26"/>
      <c r="M39" s="26"/>
    </row>
    <row r="40" spans="1:13" s="981" customFormat="1" ht="22.5" customHeight="1">
      <c r="A40" s="976">
        <v>11</v>
      </c>
      <c r="B40" s="983" t="s">
        <v>533</v>
      </c>
      <c r="C40" s="978"/>
      <c r="D40" s="1026"/>
      <c r="E40" s="979"/>
      <c r="F40" s="984"/>
      <c r="G40" s="984"/>
      <c r="H40" s="930"/>
      <c r="I40" s="1027"/>
      <c r="J40" s="796"/>
      <c r="K40" s="980"/>
      <c r="L40" s="980"/>
      <c r="M40" s="980"/>
    </row>
    <row r="41" spans="1:13" s="981" customFormat="1" ht="22.5" customHeight="1">
      <c r="A41" s="976"/>
      <c r="B41" s="983" t="s">
        <v>534</v>
      </c>
      <c r="C41" s="978" t="s">
        <v>0</v>
      </c>
      <c r="D41" s="1043">
        <f>'BC TH 12T (PL2)'!G174</f>
        <v>98.91506849315068</v>
      </c>
      <c r="E41" s="1028">
        <v>100</v>
      </c>
      <c r="F41" s="1025"/>
      <c r="G41" s="1029"/>
      <c r="H41" s="1025">
        <f>'BC TH 12T (PL2)'!E174</f>
        <v>91.34553424657534</v>
      </c>
      <c r="I41" s="1030">
        <f>H41/E41*100</f>
        <v>91.34553424657534</v>
      </c>
      <c r="J41" s="796">
        <f>H41/D41*100-100</f>
        <v>-7.652559273210727</v>
      </c>
      <c r="K41" s="980"/>
      <c r="L41" s="980"/>
      <c r="M41" s="980"/>
    </row>
    <row r="42" spans="1:13" s="981" customFormat="1" ht="22.5" customHeight="1">
      <c r="A42" s="976"/>
      <c r="B42" s="983" t="s">
        <v>535</v>
      </c>
      <c r="C42" s="978" t="s">
        <v>0</v>
      </c>
      <c r="D42" s="1043">
        <f>'BC TH 12T (PL2)'!G175</f>
        <v>100.89719377576806</v>
      </c>
      <c r="E42" s="1028">
        <v>95</v>
      </c>
      <c r="F42" s="1025"/>
      <c r="G42" s="1029"/>
      <c r="H42" s="1025">
        <f>'BC TH 12T (PL2)'!E175</f>
        <v>87.48617683686177</v>
      </c>
      <c r="I42" s="1029">
        <f>H42/E42*100</f>
        <v>92.0907124598545</v>
      </c>
      <c r="J42" s="796">
        <f t="shared" si="2"/>
        <v>-13.29176405907846</v>
      </c>
      <c r="K42" s="980"/>
      <c r="L42" s="980"/>
      <c r="M42" s="980"/>
    </row>
    <row r="43" spans="1:13" s="981" customFormat="1" ht="22.5" customHeight="1">
      <c r="A43" s="976">
        <v>12</v>
      </c>
      <c r="B43" s="983" t="s">
        <v>536</v>
      </c>
      <c r="C43" s="985" t="s">
        <v>786</v>
      </c>
      <c r="D43" s="1031">
        <f>'BC TH 12T (PL2)'!G138</f>
        <v>1277427</v>
      </c>
      <c r="E43" s="1032">
        <v>1480000</v>
      </c>
      <c r="F43" s="960">
        <f>H43-494688</f>
        <v>602316</v>
      </c>
      <c r="G43" s="1029">
        <f>F43/E43*100</f>
        <v>40.697027027027026</v>
      </c>
      <c r="H43" s="1066">
        <f>'Dieu tri '!C9</f>
        <v>1097004</v>
      </c>
      <c r="I43" s="1029">
        <f>H43/E43*100</f>
        <v>74.12189189189189</v>
      </c>
      <c r="J43" s="796">
        <f t="shared" si="2"/>
        <v>-14.123938197642602</v>
      </c>
      <c r="K43" s="980"/>
      <c r="L43" s="980"/>
      <c r="M43" s="980"/>
    </row>
    <row r="44" spans="1:10" s="26" customFormat="1" ht="22.5" customHeight="1">
      <c r="A44" s="528">
        <v>13</v>
      </c>
      <c r="B44" s="626" t="s">
        <v>871</v>
      </c>
      <c r="C44" s="988" t="s">
        <v>352</v>
      </c>
      <c r="D44" s="1033">
        <v>123</v>
      </c>
      <c r="E44" s="960">
        <v>121</v>
      </c>
      <c r="F44" s="986"/>
      <c r="G44" s="1029">
        <f>F44/E44*100</f>
        <v>0</v>
      </c>
      <c r="H44" s="794">
        <v>127</v>
      </c>
      <c r="I44" s="1029">
        <f>H44/E44*100</f>
        <v>104.95867768595042</v>
      </c>
      <c r="J44" s="796">
        <f t="shared" si="2"/>
        <v>3.2520325203252014</v>
      </c>
    </row>
    <row r="45" spans="1:10" s="26" customFormat="1" ht="22.5" customHeight="1">
      <c r="A45" s="528">
        <v>14</v>
      </c>
      <c r="B45" s="987" t="s">
        <v>870</v>
      </c>
      <c r="C45" s="988" t="s">
        <v>0</v>
      </c>
      <c r="D45" s="1033"/>
      <c r="E45" s="960"/>
      <c r="F45" s="986"/>
      <c r="G45" s="1029"/>
      <c r="H45" s="794"/>
      <c r="I45" s="1029"/>
      <c r="J45" s="796"/>
    </row>
    <row r="46" spans="1:10" ht="22.5" customHeight="1">
      <c r="A46" s="976">
        <v>15</v>
      </c>
      <c r="B46" s="987" t="s">
        <v>828</v>
      </c>
      <c r="C46" s="988" t="s">
        <v>0</v>
      </c>
      <c r="D46" s="1018">
        <v>94.5</v>
      </c>
      <c r="E46" s="1025">
        <v>100</v>
      </c>
      <c r="F46" s="1704" t="s">
        <v>827</v>
      </c>
      <c r="G46" s="1705"/>
      <c r="H46" s="1705"/>
      <c r="I46" s="1705"/>
      <c r="J46" s="1706"/>
    </row>
    <row r="47" spans="1:10" ht="54" customHeight="1">
      <c r="A47" s="976">
        <v>16</v>
      </c>
      <c r="B47" s="989" t="s">
        <v>725</v>
      </c>
      <c r="C47" s="990" t="s">
        <v>0</v>
      </c>
      <c r="D47" s="1034">
        <v>95.3</v>
      </c>
      <c r="E47" s="991" t="s">
        <v>727</v>
      </c>
      <c r="F47" s="998"/>
      <c r="G47" s="1029">
        <f>F47/85*100</f>
        <v>0</v>
      </c>
      <c r="H47" s="1096">
        <v>94.9</v>
      </c>
      <c r="I47" s="1029">
        <f>H47/85*100</f>
        <v>111.6470588235294</v>
      </c>
      <c r="J47" s="796">
        <f>H47/D47*100-100</f>
        <v>-0.4197271773347211</v>
      </c>
    </row>
    <row r="48" spans="1:10" ht="45" customHeight="1">
      <c r="A48" s="992">
        <v>17</v>
      </c>
      <c r="B48" s="993" t="s">
        <v>726</v>
      </c>
      <c r="C48" s="994" t="s">
        <v>526</v>
      </c>
      <c r="D48" s="1035">
        <v>0.89</v>
      </c>
      <c r="E48" s="995" t="s">
        <v>728</v>
      </c>
      <c r="F48" s="999"/>
      <c r="G48" s="1036">
        <f>F48/7*100</f>
        <v>0</v>
      </c>
      <c r="H48" s="1097">
        <v>1.4</v>
      </c>
      <c r="I48" s="1036">
        <f>H48/7*100</f>
        <v>20</v>
      </c>
      <c r="J48" s="1037">
        <f>H48/D48*100-100</f>
        <v>57.30337078651684</v>
      </c>
    </row>
    <row r="50" spans="7:8" ht="15">
      <c r="G50" s="1039">
        <f>G43+F43</f>
        <v>602356.697027027</v>
      </c>
      <c r="H50" s="848"/>
    </row>
    <row r="51" spans="6:7" ht="15">
      <c r="F51" s="997"/>
      <c r="G51" s="997"/>
    </row>
  </sheetData>
  <sheetProtection/>
  <mergeCells count="14">
    <mergeCell ref="F34:J36"/>
    <mergeCell ref="F46:J46"/>
    <mergeCell ref="F7:G7"/>
    <mergeCell ref="H7:J7"/>
    <mergeCell ref="B6:B8"/>
    <mergeCell ref="C6:C8"/>
    <mergeCell ref="D6:D8"/>
    <mergeCell ref="E6:E8"/>
    <mergeCell ref="A1:J1"/>
    <mergeCell ref="A2:J2"/>
    <mergeCell ref="A3:J3"/>
    <mergeCell ref="A4:J4"/>
    <mergeCell ref="F6:J6"/>
    <mergeCell ref="A6:A8"/>
  </mergeCells>
  <printOptions/>
  <pageMargins left="0.4" right="0.2" top="0.6" bottom="0.66" header="0.3" footer="0.3"/>
  <pageSetup horizontalDpi="600" verticalDpi="600" orientation="portrait" paperSize="9" r:id="rId1"/>
  <headerFooter>
    <oddFooter>&amp;C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</sheetPr>
  <dimension ref="A1:N27"/>
  <sheetViews>
    <sheetView zoomScale="80" zoomScaleNormal="80" zoomScalePageLayoutView="0" workbookViewId="0" topLeftCell="A4">
      <selection activeCell="I7" sqref="I7"/>
    </sheetView>
  </sheetViews>
  <sheetFormatPr defaultColWidth="8.796875" defaultRowHeight="15"/>
  <cols>
    <col min="1" max="1" width="3.8984375" style="9" customWidth="1"/>
    <col min="2" max="2" width="17" style="9" customWidth="1"/>
    <col min="3" max="3" width="12" style="9" customWidth="1"/>
    <col min="4" max="4" width="10.69921875" style="9" customWidth="1"/>
    <col min="5" max="5" width="12.59765625" style="9" customWidth="1"/>
    <col min="6" max="6" width="12.09765625" style="9" customWidth="1"/>
    <col min="7" max="7" width="13.19921875" style="9" customWidth="1"/>
    <col min="8" max="8" width="12.5" style="9" customWidth="1"/>
    <col min="9" max="9" width="11.59765625" style="9" customWidth="1"/>
    <col min="10" max="10" width="11.3984375" style="9" customWidth="1"/>
    <col min="11" max="14" width="8.69921875" style="9" hidden="1" customWidth="1"/>
    <col min="15" max="15" width="5.69921875" style="9" customWidth="1"/>
    <col min="16" max="16384" width="9" style="9" customWidth="1"/>
  </cols>
  <sheetData>
    <row r="1" spans="1:14" ht="36.75" customHeight="1">
      <c r="A1" s="1895" t="s">
        <v>583</v>
      </c>
      <c r="B1" s="1895"/>
      <c r="C1" s="1895"/>
      <c r="D1" s="1895"/>
      <c r="E1" s="1895"/>
      <c r="F1" s="1895"/>
      <c r="G1" s="1895"/>
      <c r="H1" s="1895"/>
      <c r="I1" s="1895"/>
      <c r="J1" s="1895"/>
      <c r="K1" s="1895"/>
      <c r="L1" s="1895"/>
      <c r="M1" s="1895"/>
      <c r="N1" s="1895"/>
    </row>
    <row r="2" spans="3:13" ht="18" customHeight="1"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46.5" customHeight="1">
      <c r="A3" s="1886" t="s">
        <v>14</v>
      </c>
      <c r="B3" s="1903" t="s">
        <v>53</v>
      </c>
      <c r="C3" s="1896" t="s">
        <v>302</v>
      </c>
      <c r="D3" s="1874"/>
      <c r="E3" s="1874"/>
      <c r="F3" s="1875"/>
      <c r="G3" s="1905" t="s">
        <v>475</v>
      </c>
      <c r="H3" s="1877"/>
      <c r="I3" s="1877"/>
      <c r="J3" s="1878"/>
      <c r="K3" s="1896" t="s">
        <v>285</v>
      </c>
      <c r="L3" s="1874"/>
      <c r="M3" s="1874"/>
      <c r="N3" s="1875"/>
    </row>
    <row r="4" spans="1:14" ht="39" customHeight="1">
      <c r="A4" s="1887"/>
      <c r="B4" s="1904"/>
      <c r="C4" s="147" t="s">
        <v>580</v>
      </c>
      <c r="D4" s="468" t="s">
        <v>468</v>
      </c>
      <c r="E4" s="468" t="s">
        <v>471</v>
      </c>
      <c r="F4" s="147" t="s">
        <v>54</v>
      </c>
      <c r="G4" s="514" t="s">
        <v>488</v>
      </c>
      <c r="H4" s="468" t="s">
        <v>468</v>
      </c>
      <c r="I4" s="653" t="s">
        <v>590</v>
      </c>
      <c r="J4" s="403" t="s">
        <v>54</v>
      </c>
      <c r="K4" s="345" t="s">
        <v>472</v>
      </c>
      <c r="L4" s="345" t="s">
        <v>468</v>
      </c>
      <c r="M4" s="345" t="s">
        <v>471</v>
      </c>
      <c r="N4" s="403" t="s">
        <v>54</v>
      </c>
    </row>
    <row r="5" spans="1:14" ht="30.75" customHeight="1">
      <c r="A5" s="266">
        <v>1</v>
      </c>
      <c r="B5" s="114" t="s">
        <v>103</v>
      </c>
      <c r="C5" s="68">
        <v>13</v>
      </c>
      <c r="D5" s="68">
        <v>13</v>
      </c>
      <c r="E5" s="175">
        <v>13</v>
      </c>
      <c r="F5" s="69">
        <f aca="true" t="shared" si="0" ref="F5:F12">E5/C5*100</f>
        <v>100</v>
      </c>
      <c r="G5" s="175">
        <v>9075</v>
      </c>
      <c r="H5" s="175">
        <v>2875</v>
      </c>
      <c r="I5" s="175"/>
      <c r="J5" s="398">
        <f aca="true" t="shared" si="1" ref="J5:J12">I5/G5*100</f>
        <v>0</v>
      </c>
      <c r="K5" s="172">
        <v>4901</v>
      </c>
      <c r="L5" s="241">
        <v>4680</v>
      </c>
      <c r="M5" s="241">
        <f aca="true" t="shared" si="2" ref="M5:M11">L5</f>
        <v>4680</v>
      </c>
      <c r="N5" s="398">
        <f aca="true" t="shared" si="3" ref="N5:N12">M5/K5*100</f>
        <v>95.49071618037135</v>
      </c>
    </row>
    <row r="6" spans="1:14" ht="30.75" customHeight="1">
      <c r="A6" s="267">
        <v>2</v>
      </c>
      <c r="B6" s="34" t="s">
        <v>95</v>
      </c>
      <c r="C6" s="71">
        <v>31</v>
      </c>
      <c r="D6" s="71">
        <v>31</v>
      </c>
      <c r="E6" s="176">
        <v>31</v>
      </c>
      <c r="F6" s="72">
        <f t="shared" si="0"/>
        <v>100</v>
      </c>
      <c r="G6" s="176">
        <v>14836</v>
      </c>
      <c r="H6" s="176">
        <v>762</v>
      </c>
      <c r="I6" s="176"/>
      <c r="J6" s="399">
        <f t="shared" si="1"/>
        <v>0</v>
      </c>
      <c r="K6" s="173">
        <v>8662</v>
      </c>
      <c r="L6" s="241">
        <v>8342</v>
      </c>
      <c r="M6" s="241">
        <f>L6</f>
        <v>8342</v>
      </c>
      <c r="N6" s="399">
        <f t="shared" si="3"/>
        <v>96.30570307088432</v>
      </c>
    </row>
    <row r="7" spans="1:14" ht="30.75" customHeight="1">
      <c r="A7" s="266">
        <v>3</v>
      </c>
      <c r="B7" s="34" t="s">
        <v>96</v>
      </c>
      <c r="C7" s="71">
        <v>33</v>
      </c>
      <c r="D7" s="71">
        <v>33</v>
      </c>
      <c r="E7" s="176">
        <v>33</v>
      </c>
      <c r="F7" s="72">
        <f t="shared" si="0"/>
        <v>100</v>
      </c>
      <c r="G7" s="176">
        <v>16702</v>
      </c>
      <c r="H7" s="176">
        <v>0</v>
      </c>
      <c r="I7" s="176"/>
      <c r="J7" s="399">
        <f t="shared" si="1"/>
        <v>0</v>
      </c>
      <c r="K7" s="173">
        <v>10625</v>
      </c>
      <c r="L7" s="241">
        <v>10141</v>
      </c>
      <c r="M7" s="241">
        <f>L7</f>
        <v>10141</v>
      </c>
      <c r="N7" s="399">
        <f t="shared" si="3"/>
        <v>95.44470588235295</v>
      </c>
    </row>
    <row r="8" spans="1:14" ht="30.75" customHeight="1">
      <c r="A8" s="267">
        <v>4</v>
      </c>
      <c r="B8" s="34" t="s">
        <v>99</v>
      </c>
      <c r="C8" s="71">
        <v>18</v>
      </c>
      <c r="D8" s="71">
        <v>18</v>
      </c>
      <c r="E8" s="176">
        <v>18</v>
      </c>
      <c r="F8" s="72">
        <f t="shared" si="0"/>
        <v>100</v>
      </c>
      <c r="G8" s="176">
        <v>10896</v>
      </c>
      <c r="H8" s="482">
        <v>0</v>
      </c>
      <c r="I8" s="482"/>
      <c r="J8" s="399">
        <f t="shared" si="1"/>
        <v>0</v>
      </c>
      <c r="K8" s="173">
        <v>6588</v>
      </c>
      <c r="L8" s="241">
        <v>6360</v>
      </c>
      <c r="M8" s="241">
        <f t="shared" si="2"/>
        <v>6360</v>
      </c>
      <c r="N8" s="399">
        <f t="shared" si="3"/>
        <v>96.53916211293262</v>
      </c>
    </row>
    <row r="9" spans="1:14" ht="30.75" customHeight="1">
      <c r="A9" s="266">
        <v>5</v>
      </c>
      <c r="B9" s="34" t="s">
        <v>210</v>
      </c>
      <c r="C9" s="71">
        <v>26</v>
      </c>
      <c r="D9" s="71">
        <v>26</v>
      </c>
      <c r="E9" s="176">
        <v>26</v>
      </c>
      <c r="F9" s="72">
        <f t="shared" si="0"/>
        <v>100</v>
      </c>
      <c r="G9" s="176">
        <v>11274</v>
      </c>
      <c r="H9" s="176">
        <v>4357</v>
      </c>
      <c r="I9" s="176"/>
      <c r="J9" s="399">
        <f t="shared" si="1"/>
        <v>0</v>
      </c>
      <c r="K9" s="173">
        <v>6754</v>
      </c>
      <c r="L9" s="241">
        <v>6450</v>
      </c>
      <c r="M9" s="241">
        <f t="shared" si="2"/>
        <v>6450</v>
      </c>
      <c r="N9" s="399">
        <f t="shared" si="3"/>
        <v>95.49896357713948</v>
      </c>
    </row>
    <row r="10" spans="1:14" ht="30.75" customHeight="1">
      <c r="A10" s="267">
        <v>6</v>
      </c>
      <c r="B10" s="34" t="s">
        <v>92</v>
      </c>
      <c r="C10" s="71">
        <v>12</v>
      </c>
      <c r="D10" s="71">
        <v>12</v>
      </c>
      <c r="E10" s="176">
        <v>12</v>
      </c>
      <c r="F10" s="72">
        <f t="shared" si="0"/>
        <v>100</v>
      </c>
      <c r="G10" s="176">
        <v>4100</v>
      </c>
      <c r="H10" s="176">
        <v>3745</v>
      </c>
      <c r="I10" s="176"/>
      <c r="J10" s="399">
        <f t="shared" si="1"/>
        <v>0</v>
      </c>
      <c r="K10" s="173">
        <v>2660</v>
      </c>
      <c r="L10" s="241">
        <v>2446</v>
      </c>
      <c r="M10" s="241">
        <f t="shared" si="2"/>
        <v>2446</v>
      </c>
      <c r="N10" s="399">
        <f t="shared" si="3"/>
        <v>91.95488721804512</v>
      </c>
    </row>
    <row r="11" spans="1:14" ht="30.75" customHeight="1">
      <c r="A11" s="266">
        <v>7</v>
      </c>
      <c r="B11" s="35" t="s">
        <v>211</v>
      </c>
      <c r="C11" s="74">
        <v>8</v>
      </c>
      <c r="D11" s="74">
        <v>8</v>
      </c>
      <c r="E11" s="177">
        <v>8</v>
      </c>
      <c r="F11" s="75">
        <f t="shared" si="0"/>
        <v>100</v>
      </c>
      <c r="G11" s="177">
        <v>2892</v>
      </c>
      <c r="H11" s="177">
        <v>8221</v>
      </c>
      <c r="I11" s="177"/>
      <c r="J11" s="400">
        <f t="shared" si="1"/>
        <v>0</v>
      </c>
      <c r="K11" s="174">
        <v>1818</v>
      </c>
      <c r="L11" s="241">
        <v>1618</v>
      </c>
      <c r="M11" s="241">
        <f t="shared" si="2"/>
        <v>1618</v>
      </c>
      <c r="N11" s="400">
        <f t="shared" si="3"/>
        <v>88.998899889989</v>
      </c>
    </row>
    <row r="12" spans="1:14" ht="33.75" customHeight="1">
      <c r="A12" s="1894" t="s">
        <v>58</v>
      </c>
      <c r="B12" s="1816"/>
      <c r="C12" s="77">
        <f>SUM(C5:C11)</f>
        <v>141</v>
      </c>
      <c r="D12" s="77">
        <f>SUM(D5:D11)</f>
        <v>141</v>
      </c>
      <c r="E12" s="77">
        <f>SUM(E5:E11)</f>
        <v>141</v>
      </c>
      <c r="F12" s="78">
        <f t="shared" si="0"/>
        <v>100</v>
      </c>
      <c r="G12" s="401">
        <f>SUM(G5:G11)</f>
        <v>69775</v>
      </c>
      <c r="H12" s="401">
        <f>SUM(H5:H11)</f>
        <v>19960</v>
      </c>
      <c r="I12" s="401">
        <f>SUM(I5:I11)</f>
        <v>0</v>
      </c>
      <c r="J12" s="402">
        <f t="shared" si="1"/>
        <v>0</v>
      </c>
      <c r="K12" s="178">
        <f>SUM(K5:K11)</f>
        <v>42008</v>
      </c>
      <c r="L12" s="178">
        <f>SUM(L5:L11)</f>
        <v>40037</v>
      </c>
      <c r="M12" s="178">
        <f>SUM(M5:M11)</f>
        <v>40037</v>
      </c>
      <c r="N12" s="402">
        <f t="shared" si="3"/>
        <v>95.30803656446392</v>
      </c>
    </row>
    <row r="14" spans="1:14" ht="36.75" customHeight="1" hidden="1">
      <c r="A14" s="1886" t="s">
        <v>14</v>
      </c>
      <c r="B14" s="1897" t="s">
        <v>53</v>
      </c>
      <c r="C14" s="1898" t="s">
        <v>459</v>
      </c>
      <c r="D14" s="1899"/>
      <c r="E14" s="1899"/>
      <c r="F14" s="1900"/>
      <c r="G14" s="1896" t="s">
        <v>450</v>
      </c>
      <c r="H14" s="1874"/>
      <c r="I14" s="1874"/>
      <c r="J14" s="1875"/>
      <c r="K14" s="1901"/>
      <c r="L14" s="1902"/>
      <c r="M14" s="1902"/>
      <c r="N14" s="1902"/>
    </row>
    <row r="15" spans="1:14" ht="30.75" customHeight="1" hidden="1">
      <c r="A15" s="1887"/>
      <c r="B15" s="1888"/>
      <c r="C15" s="345" t="s">
        <v>474</v>
      </c>
      <c r="D15" s="345" t="s">
        <v>468</v>
      </c>
      <c r="E15" s="345" t="s">
        <v>471</v>
      </c>
      <c r="F15" s="403" t="s">
        <v>54</v>
      </c>
      <c r="G15" s="260" t="s">
        <v>473</v>
      </c>
      <c r="H15" s="345" t="s">
        <v>468</v>
      </c>
      <c r="I15" s="345" t="s">
        <v>471</v>
      </c>
      <c r="J15" s="147" t="s">
        <v>54</v>
      </c>
      <c r="K15" s="321"/>
      <c r="L15" s="322"/>
      <c r="M15" s="322"/>
      <c r="N15" s="323"/>
    </row>
    <row r="16" spans="1:14" ht="19.5" customHeight="1" hidden="1">
      <c r="A16" s="266">
        <v>1</v>
      </c>
      <c r="B16" s="114" t="s">
        <v>103</v>
      </c>
      <c r="C16" s="172">
        <v>258048</v>
      </c>
      <c r="D16" s="241">
        <v>9215</v>
      </c>
      <c r="E16" s="241">
        <v>78554</v>
      </c>
      <c r="F16" s="398">
        <f aca="true" t="shared" si="4" ref="F16:F22">E16/C16*100</f>
        <v>30.44162326388889</v>
      </c>
      <c r="G16" s="172">
        <v>5415</v>
      </c>
      <c r="H16" s="241">
        <v>5415</v>
      </c>
      <c r="I16" s="241">
        <f aca="true" t="shared" si="5" ref="I16:I22">H16</f>
        <v>5415</v>
      </c>
      <c r="J16" s="70">
        <f>I16/G16*100</f>
        <v>100</v>
      </c>
      <c r="K16" s="324"/>
      <c r="L16" s="325"/>
      <c r="M16" s="325"/>
      <c r="N16" s="326"/>
    </row>
    <row r="17" spans="1:14" ht="19.5" customHeight="1" hidden="1">
      <c r="A17" s="267">
        <v>2</v>
      </c>
      <c r="B17" s="34" t="s">
        <v>96</v>
      </c>
      <c r="C17" s="173">
        <v>458460</v>
      </c>
      <c r="D17" s="241">
        <v>0</v>
      </c>
      <c r="E17" s="241">
        <v>108463</v>
      </c>
      <c r="F17" s="399">
        <f t="shared" si="4"/>
        <v>23.658116302403702</v>
      </c>
      <c r="G17" s="173">
        <v>6046</v>
      </c>
      <c r="H17" s="241">
        <v>6046</v>
      </c>
      <c r="I17" s="241">
        <f t="shared" si="5"/>
        <v>6046</v>
      </c>
      <c r="J17" s="73">
        <f aca="true" t="shared" si="6" ref="J17:J23">I17/G17*100</f>
        <v>100</v>
      </c>
      <c r="K17" s="324"/>
      <c r="L17" s="325"/>
      <c r="M17" s="325"/>
      <c r="N17" s="326"/>
    </row>
    <row r="18" spans="1:14" ht="19.5" customHeight="1" hidden="1">
      <c r="A18" s="267">
        <v>3</v>
      </c>
      <c r="B18" s="34" t="s">
        <v>95</v>
      </c>
      <c r="C18" s="173">
        <v>495540</v>
      </c>
      <c r="D18" s="241">
        <v>12531</v>
      </c>
      <c r="E18" s="241">
        <v>126990</v>
      </c>
      <c r="F18" s="399">
        <f t="shared" si="4"/>
        <v>25.62658917544497</v>
      </c>
      <c r="G18" s="173">
        <v>2858</v>
      </c>
      <c r="H18" s="241">
        <v>2858</v>
      </c>
      <c r="I18" s="241">
        <f t="shared" si="5"/>
        <v>2858</v>
      </c>
      <c r="J18" s="73">
        <f t="shared" si="6"/>
        <v>100</v>
      </c>
      <c r="K18" s="324"/>
      <c r="L18" s="325"/>
      <c r="M18" s="325"/>
      <c r="N18" s="326"/>
    </row>
    <row r="19" spans="1:14" ht="19.5" customHeight="1" hidden="1">
      <c r="A19" s="267">
        <v>4</v>
      </c>
      <c r="B19" s="34" t="s">
        <v>99</v>
      </c>
      <c r="C19" s="173">
        <v>333252</v>
      </c>
      <c r="D19" s="241">
        <v>15768</v>
      </c>
      <c r="E19" s="241">
        <v>145461</v>
      </c>
      <c r="F19" s="399">
        <f t="shared" si="4"/>
        <v>43.64895034388391</v>
      </c>
      <c r="G19" s="173">
        <v>3159</v>
      </c>
      <c r="H19" s="241">
        <v>3159</v>
      </c>
      <c r="I19" s="241">
        <f t="shared" si="5"/>
        <v>3159</v>
      </c>
      <c r="J19" s="73">
        <f t="shared" si="6"/>
        <v>100</v>
      </c>
      <c r="K19" s="324"/>
      <c r="L19" s="325"/>
      <c r="M19" s="325"/>
      <c r="N19" s="326"/>
    </row>
    <row r="20" spans="1:14" ht="19.5" customHeight="1" hidden="1">
      <c r="A20" s="267">
        <v>5</v>
      </c>
      <c r="B20" s="34" t="s">
        <v>210</v>
      </c>
      <c r="C20" s="173">
        <v>343512</v>
      </c>
      <c r="D20" s="241">
        <v>9287</v>
      </c>
      <c r="E20" s="241">
        <v>96817</v>
      </c>
      <c r="F20" s="399">
        <f t="shared" si="4"/>
        <v>28.18445934930949</v>
      </c>
      <c r="G20" s="173">
        <v>4935</v>
      </c>
      <c r="H20" s="241">
        <v>4935</v>
      </c>
      <c r="I20" s="241">
        <f t="shared" si="5"/>
        <v>4935</v>
      </c>
      <c r="J20" s="73">
        <f t="shared" si="6"/>
        <v>100</v>
      </c>
      <c r="K20" s="324"/>
      <c r="L20" s="325"/>
      <c r="M20" s="325"/>
      <c r="N20" s="326"/>
    </row>
    <row r="21" spans="1:12" ht="19.5" customHeight="1" hidden="1">
      <c r="A21" s="267">
        <v>6</v>
      </c>
      <c r="B21" s="34" t="s">
        <v>92</v>
      </c>
      <c r="C21" s="173">
        <v>130680</v>
      </c>
      <c r="D21" s="241">
        <v>2575</v>
      </c>
      <c r="E21" s="241">
        <v>30669</v>
      </c>
      <c r="F21" s="399">
        <f>E21/C21*100</f>
        <v>23.468778696051423</v>
      </c>
      <c r="G21" s="173">
        <v>1401</v>
      </c>
      <c r="H21" s="241">
        <v>1401</v>
      </c>
      <c r="I21" s="241">
        <f t="shared" si="5"/>
        <v>1401</v>
      </c>
      <c r="J21" s="73">
        <f>I21/G21*100</f>
        <v>100</v>
      </c>
      <c r="K21" s="324"/>
      <c r="L21" s="326"/>
    </row>
    <row r="22" spans="1:12" ht="19.5" customHeight="1" hidden="1">
      <c r="A22" s="267">
        <v>7</v>
      </c>
      <c r="B22" s="35" t="s">
        <v>147</v>
      </c>
      <c r="C22" s="174">
        <v>80384</v>
      </c>
      <c r="D22" s="241">
        <v>10604</v>
      </c>
      <c r="E22" s="241">
        <v>58196</v>
      </c>
      <c r="F22" s="400">
        <f t="shared" si="4"/>
        <v>72.39749203821655</v>
      </c>
      <c r="G22" s="174">
        <v>723</v>
      </c>
      <c r="H22" s="241">
        <v>723</v>
      </c>
      <c r="I22" s="241">
        <f t="shared" si="5"/>
        <v>723</v>
      </c>
      <c r="J22" s="76">
        <f t="shared" si="6"/>
        <v>100</v>
      </c>
      <c r="K22" s="324"/>
      <c r="L22" s="326"/>
    </row>
    <row r="23" spans="1:12" ht="20.25" customHeight="1" hidden="1">
      <c r="A23" s="1894" t="s">
        <v>58</v>
      </c>
      <c r="B23" s="1816"/>
      <c r="C23" s="178">
        <f>SUM(C16:C22)</f>
        <v>2099876</v>
      </c>
      <c r="D23" s="178">
        <f>SUM(D16:D22)</f>
        <v>59980</v>
      </c>
      <c r="E23" s="178">
        <f>SUM(E16:E22)</f>
        <v>645150</v>
      </c>
      <c r="F23" s="402">
        <f>E23/C23*100</f>
        <v>30.723242705759766</v>
      </c>
      <c r="G23" s="79">
        <f>SUM(G16:G22)</f>
        <v>24537</v>
      </c>
      <c r="H23" s="79">
        <f>SUM(H16:H22)</f>
        <v>24537</v>
      </c>
      <c r="I23" s="79">
        <f>SUM(I16:I22)</f>
        <v>24537</v>
      </c>
      <c r="J23" s="80">
        <f t="shared" si="6"/>
        <v>100</v>
      </c>
      <c r="K23" s="327"/>
      <c r="L23" s="328"/>
    </row>
    <row r="24" spans="2:12" ht="18" customHeight="1" hidden="1">
      <c r="B24" s="36"/>
      <c r="C24" s="37"/>
      <c r="I24" s="38"/>
      <c r="J24" s="38"/>
      <c r="K24" s="320"/>
      <c r="L24" s="320"/>
    </row>
    <row r="25" spans="3:14" ht="15" customHeight="1" hidden="1">
      <c r="C25" s="39"/>
      <c r="I25" s="40"/>
      <c r="J25" s="40"/>
      <c r="K25" s="40"/>
      <c r="L25" s="40"/>
      <c r="M25" s="40"/>
      <c r="N25" s="40"/>
    </row>
    <row r="26" spans="3:14" ht="15.75" hidden="1">
      <c r="C26" s="41"/>
      <c r="I26" s="42"/>
      <c r="J26" s="42"/>
      <c r="K26" s="42"/>
      <c r="L26" s="42"/>
      <c r="M26" s="42"/>
      <c r="N26" s="42"/>
    </row>
    <row r="27" ht="15.75">
      <c r="I27" s="39"/>
    </row>
  </sheetData>
  <sheetProtection/>
  <mergeCells count="13">
    <mergeCell ref="B3:B4"/>
    <mergeCell ref="C3:F3"/>
    <mergeCell ref="G3:J3"/>
    <mergeCell ref="A23:B23"/>
    <mergeCell ref="A1:N1"/>
    <mergeCell ref="K3:N3"/>
    <mergeCell ref="A12:B12"/>
    <mergeCell ref="A14:A15"/>
    <mergeCell ref="B14:B15"/>
    <mergeCell ref="C14:F14"/>
    <mergeCell ref="G14:J14"/>
    <mergeCell ref="K14:N14"/>
    <mergeCell ref="A3:A4"/>
  </mergeCells>
  <printOptions/>
  <pageMargins left="1.2" right="0.2" top="0.81" bottom="0.63" header="0.39" footer="0.21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V33"/>
  <sheetViews>
    <sheetView zoomScalePageLayoutView="0" workbookViewId="0" topLeftCell="A10">
      <selection activeCell="F21" sqref="F21"/>
    </sheetView>
  </sheetViews>
  <sheetFormatPr defaultColWidth="6.3984375" defaultRowHeight="15"/>
  <cols>
    <col min="1" max="1" width="4.8984375" style="43" customWidth="1"/>
    <col min="2" max="2" width="17.3984375" style="43" customWidth="1"/>
    <col min="3" max="4" width="7.09765625" style="43" customWidth="1"/>
    <col min="5" max="5" width="7.69921875" style="43" customWidth="1"/>
    <col min="6" max="6" width="5.8984375" style="43" customWidth="1"/>
    <col min="7" max="7" width="6.3984375" style="43" customWidth="1"/>
    <col min="8" max="8" width="7.59765625" style="43" customWidth="1"/>
    <col min="9" max="11" width="6.3984375" style="43" customWidth="1"/>
    <col min="12" max="12" width="7.19921875" style="43" customWidth="1"/>
    <col min="13" max="16384" width="6.3984375" style="43" customWidth="1"/>
  </cols>
  <sheetData>
    <row r="1" spans="1:18" ht="27" customHeight="1">
      <c r="A1" s="1734" t="s">
        <v>212</v>
      </c>
      <c r="B1" s="1734"/>
      <c r="C1" s="1734"/>
      <c r="D1" s="1734"/>
      <c r="E1" s="1734"/>
      <c r="F1" s="1734"/>
      <c r="G1" s="1734"/>
      <c r="H1" s="1734"/>
      <c r="I1" s="1734"/>
      <c r="J1" s="1734"/>
      <c r="K1" s="1734"/>
      <c r="L1" s="1734"/>
      <c r="M1" s="1734"/>
      <c r="N1" s="1734"/>
      <c r="O1" s="1734"/>
      <c r="P1" s="1734"/>
      <c r="Q1" s="1734"/>
      <c r="R1" s="1734"/>
    </row>
    <row r="2" ht="21.75" customHeight="1">
      <c r="C2" s="44"/>
    </row>
    <row r="3" spans="1:18" ht="32.25" customHeight="1">
      <c r="A3" s="1842" t="s">
        <v>16</v>
      </c>
      <c r="B3" s="1906" t="s">
        <v>17</v>
      </c>
      <c r="C3" s="1842" t="s">
        <v>59</v>
      </c>
      <c r="D3" s="1842"/>
      <c r="E3" s="1842"/>
      <c r="F3" s="1842"/>
      <c r="G3" s="1842" t="s">
        <v>60</v>
      </c>
      <c r="H3" s="1842"/>
      <c r="I3" s="1842"/>
      <c r="J3" s="1842"/>
      <c r="K3" s="1842" t="s">
        <v>68</v>
      </c>
      <c r="L3" s="1842"/>
      <c r="M3" s="1842"/>
      <c r="N3" s="1842"/>
      <c r="O3" s="1842" t="s">
        <v>69</v>
      </c>
      <c r="P3" s="1842"/>
      <c r="Q3" s="1842"/>
      <c r="R3" s="1842"/>
    </row>
    <row r="4" spans="1:18" ht="45">
      <c r="A4" s="1842"/>
      <c r="B4" s="1906"/>
      <c r="C4" s="121" t="s">
        <v>162</v>
      </c>
      <c r="D4" s="125" t="s">
        <v>208</v>
      </c>
      <c r="E4" s="125" t="s">
        <v>209</v>
      </c>
      <c r="F4" s="121" t="s">
        <v>22</v>
      </c>
      <c r="G4" s="121" t="s">
        <v>163</v>
      </c>
      <c r="H4" s="125" t="s">
        <v>208</v>
      </c>
      <c r="I4" s="125" t="s">
        <v>209</v>
      </c>
      <c r="J4" s="121" t="s">
        <v>22</v>
      </c>
      <c r="K4" s="121" t="s">
        <v>164</v>
      </c>
      <c r="L4" s="125" t="s">
        <v>208</v>
      </c>
      <c r="M4" s="125" t="s">
        <v>209</v>
      </c>
      <c r="N4" s="121" t="s">
        <v>22</v>
      </c>
      <c r="O4" s="121" t="s">
        <v>165</v>
      </c>
      <c r="P4" s="125" t="s">
        <v>208</v>
      </c>
      <c r="Q4" s="125" t="s">
        <v>209</v>
      </c>
      <c r="R4" s="121" t="s">
        <v>22</v>
      </c>
    </row>
    <row r="5" spans="1:22" ht="18" customHeight="1">
      <c r="A5" s="132">
        <v>1</v>
      </c>
      <c r="B5" s="146" t="s">
        <v>39</v>
      </c>
      <c r="C5" s="81"/>
      <c r="D5" s="55">
        <v>0</v>
      </c>
      <c r="E5" s="82">
        <v>513</v>
      </c>
      <c r="F5" s="83"/>
      <c r="G5" s="81">
        <v>650</v>
      </c>
      <c r="H5" s="55">
        <v>25</v>
      </c>
      <c r="I5" s="58">
        <v>650</v>
      </c>
      <c r="J5" s="60">
        <f>I5/G5*100</f>
        <v>100</v>
      </c>
      <c r="K5" s="58">
        <v>390</v>
      </c>
      <c r="L5" s="58">
        <v>55</v>
      </c>
      <c r="M5" s="58">
        <v>390</v>
      </c>
      <c r="N5" s="60">
        <f>M5/K5*100</f>
        <v>100</v>
      </c>
      <c r="O5" s="59"/>
      <c r="P5" s="59"/>
      <c r="Q5" s="59"/>
      <c r="R5" s="60"/>
      <c r="S5" s="45"/>
      <c r="V5" s="45"/>
    </row>
    <row r="6" spans="1:22" ht="18" customHeight="1">
      <c r="A6" s="133">
        <v>2</v>
      </c>
      <c r="B6" s="186" t="s">
        <v>55</v>
      </c>
      <c r="C6" s="84"/>
      <c r="D6" s="56">
        <v>0</v>
      </c>
      <c r="E6" s="85">
        <v>12</v>
      </c>
      <c r="F6" s="86"/>
      <c r="G6" s="84">
        <v>900</v>
      </c>
      <c r="H6" s="56">
        <v>110</v>
      </c>
      <c r="I6" s="61">
        <v>200</v>
      </c>
      <c r="J6" s="63">
        <f aca="true" t="shared" si="0" ref="J6:J13">I6/G6*100</f>
        <v>22.22222222222222</v>
      </c>
      <c r="K6" s="61">
        <v>970</v>
      </c>
      <c r="L6" s="61">
        <v>100</v>
      </c>
      <c r="M6" s="61">
        <v>970</v>
      </c>
      <c r="N6" s="63">
        <f aca="true" t="shared" si="1" ref="N6:N13">M6/K6*100</f>
        <v>100</v>
      </c>
      <c r="O6" s="62"/>
      <c r="P6" s="62"/>
      <c r="Q6" s="62"/>
      <c r="R6" s="63"/>
      <c r="S6" s="45"/>
      <c r="V6" s="45"/>
    </row>
    <row r="7" spans="1:22" ht="18" customHeight="1">
      <c r="A7" s="133">
        <v>3</v>
      </c>
      <c r="B7" s="186" t="s">
        <v>56</v>
      </c>
      <c r="C7" s="84"/>
      <c r="D7" s="56">
        <v>0</v>
      </c>
      <c r="E7" s="85">
        <v>0</v>
      </c>
      <c r="F7" s="86"/>
      <c r="G7" s="84">
        <v>750</v>
      </c>
      <c r="H7" s="56">
        <v>0</v>
      </c>
      <c r="I7" s="61">
        <v>38</v>
      </c>
      <c r="J7" s="63">
        <f t="shared" si="0"/>
        <v>5.066666666666666</v>
      </c>
      <c r="K7" s="61">
        <v>960</v>
      </c>
      <c r="L7" s="61">
        <v>210</v>
      </c>
      <c r="M7" s="61">
        <v>960</v>
      </c>
      <c r="N7" s="63">
        <f t="shared" si="1"/>
        <v>100</v>
      </c>
      <c r="O7" s="62"/>
      <c r="P7" s="62"/>
      <c r="Q7" s="62"/>
      <c r="R7" s="63"/>
      <c r="S7" s="45"/>
      <c r="V7" s="45"/>
    </row>
    <row r="8" spans="1:22" ht="18" customHeight="1">
      <c r="A8" s="133">
        <v>4</v>
      </c>
      <c r="B8" s="186" t="s">
        <v>213</v>
      </c>
      <c r="C8" s="84"/>
      <c r="D8" s="56">
        <v>0</v>
      </c>
      <c r="E8" s="85">
        <v>53</v>
      </c>
      <c r="F8" s="86"/>
      <c r="G8" s="84">
        <v>550</v>
      </c>
      <c r="H8" s="56">
        <v>42</v>
      </c>
      <c r="I8" s="61">
        <v>500</v>
      </c>
      <c r="J8" s="63">
        <f t="shared" si="0"/>
        <v>90.9090909090909</v>
      </c>
      <c r="K8" s="61">
        <v>520</v>
      </c>
      <c r="L8" s="61">
        <v>0</v>
      </c>
      <c r="M8" s="61">
        <v>575</v>
      </c>
      <c r="N8" s="63">
        <f t="shared" si="1"/>
        <v>110.57692307692308</v>
      </c>
      <c r="O8" s="62"/>
      <c r="P8" s="62"/>
      <c r="Q8" s="62"/>
      <c r="R8" s="63"/>
      <c r="S8" s="45"/>
      <c r="U8" s="46"/>
      <c r="V8" s="45"/>
    </row>
    <row r="9" spans="1:22" ht="18" customHeight="1">
      <c r="A9" s="133">
        <v>5</v>
      </c>
      <c r="B9" s="186" t="s">
        <v>106</v>
      </c>
      <c r="C9" s="84"/>
      <c r="D9" s="56">
        <v>0</v>
      </c>
      <c r="E9" s="85">
        <v>90</v>
      </c>
      <c r="F9" s="86"/>
      <c r="G9" s="84">
        <v>750</v>
      </c>
      <c r="H9" s="56">
        <v>32</v>
      </c>
      <c r="I9" s="61">
        <v>142</v>
      </c>
      <c r="J9" s="63">
        <f t="shared" si="0"/>
        <v>18.933333333333334</v>
      </c>
      <c r="K9" s="61">
        <v>850</v>
      </c>
      <c r="L9" s="61">
        <v>28</v>
      </c>
      <c r="M9" s="61">
        <v>820</v>
      </c>
      <c r="N9" s="63">
        <f t="shared" si="1"/>
        <v>96.47058823529412</v>
      </c>
      <c r="O9" s="62"/>
      <c r="P9" s="62"/>
      <c r="Q9" s="62"/>
      <c r="R9" s="63"/>
      <c r="S9" s="45"/>
      <c r="U9" s="46"/>
      <c r="V9" s="45"/>
    </row>
    <row r="10" spans="1:22" ht="18" customHeight="1">
      <c r="A10" s="133">
        <v>6</v>
      </c>
      <c r="B10" s="186" t="s">
        <v>28</v>
      </c>
      <c r="C10" s="84"/>
      <c r="D10" s="56">
        <v>0</v>
      </c>
      <c r="E10" s="85">
        <v>392</v>
      </c>
      <c r="F10" s="86"/>
      <c r="G10" s="84">
        <v>400</v>
      </c>
      <c r="H10" s="56">
        <v>26</v>
      </c>
      <c r="I10" s="61">
        <v>120</v>
      </c>
      <c r="J10" s="63">
        <f>I10/G10*100</f>
        <v>30</v>
      </c>
      <c r="K10" s="61">
        <v>510</v>
      </c>
      <c r="L10" s="61">
        <v>106</v>
      </c>
      <c r="M10" s="61">
        <v>510</v>
      </c>
      <c r="N10" s="63">
        <f>M10/K10*100</f>
        <v>100</v>
      </c>
      <c r="O10" s="62"/>
      <c r="P10" s="62"/>
      <c r="Q10" s="62"/>
      <c r="R10" s="63"/>
      <c r="S10" s="45"/>
      <c r="U10" s="46"/>
      <c r="V10" s="45"/>
    </row>
    <row r="11" spans="1:22" ht="18" customHeight="1">
      <c r="A11" s="179"/>
      <c r="B11" s="185" t="s">
        <v>161</v>
      </c>
      <c r="C11" s="180"/>
      <c r="D11" s="124"/>
      <c r="E11" s="188">
        <v>71.9</v>
      </c>
      <c r="F11" s="181"/>
      <c r="G11" s="180"/>
      <c r="H11" s="124"/>
      <c r="I11" s="182"/>
      <c r="J11" s="183"/>
      <c r="K11" s="182"/>
      <c r="L11" s="182"/>
      <c r="M11" s="182"/>
      <c r="N11" s="183"/>
      <c r="O11" s="184"/>
      <c r="P11" s="184"/>
      <c r="Q11" s="184"/>
      <c r="R11" s="183"/>
      <c r="S11" s="45"/>
      <c r="U11" s="46"/>
      <c r="V11" s="45"/>
    </row>
    <row r="12" spans="1:18" ht="18" customHeight="1">
      <c r="A12" s="134">
        <v>7</v>
      </c>
      <c r="B12" s="187" t="s">
        <v>214</v>
      </c>
      <c r="C12" s="87"/>
      <c r="D12" s="57"/>
      <c r="E12" s="66"/>
      <c r="F12" s="88"/>
      <c r="G12" s="57"/>
      <c r="H12" s="57"/>
      <c r="I12" s="64"/>
      <c r="J12" s="66"/>
      <c r="K12" s="65"/>
      <c r="L12" s="65"/>
      <c r="M12" s="65"/>
      <c r="N12" s="66"/>
      <c r="O12" s="65">
        <v>400</v>
      </c>
      <c r="P12" s="65">
        <v>0</v>
      </c>
      <c r="Q12" s="65">
        <v>400</v>
      </c>
      <c r="R12" s="66">
        <f>Q12/O12*100</f>
        <v>100</v>
      </c>
    </row>
    <row r="13" spans="1:18" ht="21.75" customHeight="1">
      <c r="A13" s="1906" t="s">
        <v>2</v>
      </c>
      <c r="B13" s="1906"/>
      <c r="C13" s="21">
        <f>SUM(C5:C12)</f>
        <v>0</v>
      </c>
      <c r="D13" s="21">
        <f>SUM(D5:D12)</f>
        <v>0</v>
      </c>
      <c r="E13" s="189">
        <f>SUM(E5:E12)</f>
        <v>1131.9</v>
      </c>
      <c r="F13" s="89"/>
      <c r="G13" s="21">
        <f>SUM(G5:G12)</f>
        <v>4000</v>
      </c>
      <c r="H13" s="21">
        <f>SUM(H5:H12)</f>
        <v>235</v>
      </c>
      <c r="I13" s="21">
        <f>SUM(I5:I12)</f>
        <v>1650</v>
      </c>
      <c r="J13" s="22">
        <f t="shared" si="0"/>
        <v>41.25</v>
      </c>
      <c r="K13" s="21">
        <f>SUM(K5:K12)</f>
        <v>4200</v>
      </c>
      <c r="L13" s="21">
        <f>SUM(L5:L12)</f>
        <v>499</v>
      </c>
      <c r="M13" s="21">
        <f>SUM(M5:M12)</f>
        <v>4225</v>
      </c>
      <c r="N13" s="22">
        <f t="shared" si="1"/>
        <v>100.59523809523809</v>
      </c>
      <c r="O13" s="21">
        <f>SUM(O5:O12)</f>
        <v>400</v>
      </c>
      <c r="P13" s="21">
        <f>SUM(P5:P12)</f>
        <v>0</v>
      </c>
      <c r="Q13" s="23">
        <f>SUM(Q5:Q12)</f>
        <v>400</v>
      </c>
      <c r="R13" s="22">
        <f>Q13/O13*100</f>
        <v>100</v>
      </c>
    </row>
    <row r="14" spans="1:18" ht="20.25" customHeight="1">
      <c r="A14" s="25"/>
      <c r="B14" s="25"/>
      <c r="C14" s="110"/>
      <c r="D14" s="110"/>
      <c r="E14" s="110"/>
      <c r="F14" s="111"/>
      <c r="G14" s="110"/>
      <c r="H14" s="110"/>
      <c r="I14" s="110"/>
      <c r="J14" s="106"/>
      <c r="K14" s="110"/>
      <c r="L14" s="110"/>
      <c r="M14" s="110"/>
      <c r="N14" s="106"/>
      <c r="O14" s="110"/>
      <c r="P14" s="110"/>
      <c r="Q14" s="105"/>
      <c r="R14" s="106"/>
    </row>
    <row r="15" spans="1:18" ht="17.25" customHeight="1">
      <c r="A15" s="47"/>
      <c r="B15" s="47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91"/>
      <c r="Q15" s="91"/>
      <c r="R15" s="91"/>
    </row>
    <row r="16" spans="1:18" ht="18">
      <c r="A16" s="1842" t="s">
        <v>16</v>
      </c>
      <c r="B16" s="1906" t="s">
        <v>17</v>
      </c>
      <c r="C16" s="1907" t="s">
        <v>61</v>
      </c>
      <c r="D16" s="1907"/>
      <c r="E16" s="1907"/>
      <c r="F16" s="1907"/>
      <c r="G16" s="1907" t="s">
        <v>62</v>
      </c>
      <c r="H16" s="1907"/>
      <c r="I16" s="1907"/>
      <c r="J16" s="1907"/>
      <c r="K16" s="1907" t="s">
        <v>63</v>
      </c>
      <c r="L16" s="1907"/>
      <c r="M16" s="1907"/>
      <c r="N16" s="1907"/>
      <c r="O16" s="92"/>
      <c r="P16" s="93"/>
      <c r="Q16" s="93"/>
      <c r="R16" s="93"/>
    </row>
    <row r="17" spans="1:18" ht="47.25" customHeight="1">
      <c r="A17" s="1842"/>
      <c r="B17" s="1906"/>
      <c r="C17" s="130" t="s">
        <v>166</v>
      </c>
      <c r="D17" s="125" t="s">
        <v>208</v>
      </c>
      <c r="E17" s="125" t="s">
        <v>209</v>
      </c>
      <c r="F17" s="130" t="s">
        <v>22</v>
      </c>
      <c r="G17" s="130" t="s">
        <v>52</v>
      </c>
      <c r="H17" s="125" t="s">
        <v>208</v>
      </c>
      <c r="I17" s="125" t="s">
        <v>209</v>
      </c>
      <c r="J17" s="130" t="s">
        <v>22</v>
      </c>
      <c r="K17" s="130" t="s">
        <v>167</v>
      </c>
      <c r="L17" s="125" t="s">
        <v>208</v>
      </c>
      <c r="M17" s="125" t="s">
        <v>209</v>
      </c>
      <c r="N17" s="130" t="s">
        <v>22</v>
      </c>
      <c r="O17" s="94"/>
      <c r="P17" s="95"/>
      <c r="Q17" s="95"/>
      <c r="R17" s="95"/>
    </row>
    <row r="18" spans="1:21" ht="18" customHeight="1">
      <c r="A18" s="132">
        <v>1</v>
      </c>
      <c r="B18" s="30" t="s">
        <v>43</v>
      </c>
      <c r="C18" s="55">
        <v>1</v>
      </c>
      <c r="D18" s="55">
        <v>0</v>
      </c>
      <c r="E18" s="55">
        <v>1</v>
      </c>
      <c r="F18" s="60">
        <v>0</v>
      </c>
      <c r="G18" s="96"/>
      <c r="H18" s="59"/>
      <c r="I18" s="59"/>
      <c r="J18" s="60"/>
      <c r="K18" s="55"/>
      <c r="L18" s="55"/>
      <c r="M18" s="55"/>
      <c r="N18" s="60"/>
      <c r="O18" s="97"/>
      <c r="P18" s="98"/>
      <c r="Q18" s="98"/>
      <c r="R18" s="99"/>
      <c r="S18" s="49"/>
      <c r="T18" s="49"/>
      <c r="U18" s="49"/>
    </row>
    <row r="19" spans="1:18" ht="18" customHeight="1">
      <c r="A19" s="133">
        <v>2</v>
      </c>
      <c r="B19" s="24" t="s">
        <v>24</v>
      </c>
      <c r="C19" s="56">
        <v>1</v>
      </c>
      <c r="D19" s="56">
        <v>0</v>
      </c>
      <c r="E19" s="56">
        <v>1</v>
      </c>
      <c r="F19" s="63">
        <f aca="true" t="shared" si="2" ref="F19:F25">E19/C19*100</f>
        <v>100</v>
      </c>
      <c r="G19" s="100"/>
      <c r="H19" s="62"/>
      <c r="I19" s="62"/>
      <c r="J19" s="63"/>
      <c r="K19" s="56">
        <v>80</v>
      </c>
      <c r="L19" s="56">
        <v>2</v>
      </c>
      <c r="M19" s="56">
        <v>60</v>
      </c>
      <c r="N19" s="63">
        <f aca="true" t="shared" si="3" ref="N19:N25">M19/K19*100</f>
        <v>75</v>
      </c>
      <c r="O19" s="97"/>
      <c r="P19" s="98"/>
      <c r="Q19" s="98"/>
      <c r="R19" s="99"/>
    </row>
    <row r="20" spans="1:18" ht="18" customHeight="1">
      <c r="A20" s="133">
        <v>3</v>
      </c>
      <c r="B20" s="24" t="s">
        <v>25</v>
      </c>
      <c r="C20" s="56">
        <v>1</v>
      </c>
      <c r="D20" s="56">
        <v>0</v>
      </c>
      <c r="E20" s="56">
        <v>1</v>
      </c>
      <c r="F20" s="63">
        <f t="shared" si="2"/>
        <v>100</v>
      </c>
      <c r="G20" s="100"/>
      <c r="H20" s="62"/>
      <c r="I20" s="62"/>
      <c r="J20" s="63"/>
      <c r="K20" s="56">
        <v>80</v>
      </c>
      <c r="L20" s="56">
        <v>0</v>
      </c>
      <c r="M20" s="56">
        <v>42</v>
      </c>
      <c r="N20" s="63">
        <f t="shared" si="3"/>
        <v>52.5</v>
      </c>
      <c r="O20" s="97"/>
      <c r="P20" s="98"/>
      <c r="Q20" s="98"/>
      <c r="R20" s="99"/>
    </row>
    <row r="21" spans="1:18" ht="18" customHeight="1">
      <c r="A21" s="133">
        <v>4</v>
      </c>
      <c r="B21" s="24" t="s">
        <v>26</v>
      </c>
      <c r="C21" s="56">
        <v>1</v>
      </c>
      <c r="D21" s="56">
        <v>0</v>
      </c>
      <c r="E21" s="56">
        <v>1</v>
      </c>
      <c r="F21" s="63">
        <f t="shared" si="2"/>
        <v>100</v>
      </c>
      <c r="G21" s="100"/>
      <c r="H21" s="62"/>
      <c r="I21" s="62"/>
      <c r="J21" s="63"/>
      <c r="K21" s="56">
        <v>80</v>
      </c>
      <c r="L21" s="56">
        <v>7</v>
      </c>
      <c r="M21" s="56">
        <v>50</v>
      </c>
      <c r="N21" s="63">
        <f t="shared" si="3"/>
        <v>62.5</v>
      </c>
      <c r="O21" s="97"/>
      <c r="P21" s="98"/>
      <c r="Q21" s="98"/>
      <c r="R21" s="99"/>
    </row>
    <row r="22" spans="1:18" ht="18" customHeight="1">
      <c r="A22" s="133">
        <v>5</v>
      </c>
      <c r="B22" s="24" t="s">
        <v>27</v>
      </c>
      <c r="C22" s="56">
        <v>1</v>
      </c>
      <c r="D22" s="56">
        <v>0</v>
      </c>
      <c r="E22" s="56">
        <v>1</v>
      </c>
      <c r="F22" s="63">
        <f t="shared" si="2"/>
        <v>100</v>
      </c>
      <c r="G22" s="100"/>
      <c r="H22" s="62"/>
      <c r="I22" s="62"/>
      <c r="J22" s="63"/>
      <c r="K22" s="56">
        <v>80</v>
      </c>
      <c r="L22" s="56">
        <v>6</v>
      </c>
      <c r="M22" s="56">
        <v>120</v>
      </c>
      <c r="N22" s="63">
        <f t="shared" si="3"/>
        <v>150</v>
      </c>
      <c r="O22" s="97"/>
      <c r="P22" s="98"/>
      <c r="Q22" s="98"/>
      <c r="R22" s="99"/>
    </row>
    <row r="23" spans="1:18" ht="18" customHeight="1">
      <c r="A23" s="133">
        <v>6</v>
      </c>
      <c r="B23" s="24" t="s">
        <v>28</v>
      </c>
      <c r="C23" s="56">
        <v>1</v>
      </c>
      <c r="D23" s="56">
        <v>0</v>
      </c>
      <c r="E23" s="56">
        <v>1</v>
      </c>
      <c r="F23" s="63">
        <f t="shared" si="2"/>
        <v>100</v>
      </c>
      <c r="G23" s="100"/>
      <c r="H23" s="62"/>
      <c r="I23" s="62"/>
      <c r="J23" s="63"/>
      <c r="K23" s="56">
        <v>80</v>
      </c>
      <c r="L23" s="56">
        <v>9</v>
      </c>
      <c r="M23" s="56">
        <v>50</v>
      </c>
      <c r="N23" s="63">
        <f t="shared" si="3"/>
        <v>62.5</v>
      </c>
      <c r="O23" s="97"/>
      <c r="P23" s="98"/>
      <c r="Q23" s="98"/>
      <c r="R23" s="99"/>
    </row>
    <row r="24" spans="1:18" ht="18" customHeight="1">
      <c r="A24" s="134">
        <v>7</v>
      </c>
      <c r="B24" s="50" t="s">
        <v>64</v>
      </c>
      <c r="C24" s="57"/>
      <c r="D24" s="57">
        <v>0</v>
      </c>
      <c r="E24" s="57"/>
      <c r="F24" s="66"/>
      <c r="G24" s="101">
        <v>1</v>
      </c>
      <c r="H24" s="57">
        <v>1</v>
      </c>
      <c r="I24" s="57">
        <v>1</v>
      </c>
      <c r="J24" s="66">
        <f>I24/G24*100</f>
        <v>100</v>
      </c>
      <c r="K24" s="57">
        <v>400</v>
      </c>
      <c r="L24" s="57">
        <v>4</v>
      </c>
      <c r="M24" s="56">
        <v>400</v>
      </c>
      <c r="N24" s="66">
        <f t="shared" si="3"/>
        <v>100</v>
      </c>
      <c r="O24" s="97"/>
      <c r="P24" s="98"/>
      <c r="Q24" s="98"/>
      <c r="R24" s="99"/>
    </row>
    <row r="25" spans="1:18" ht="18" customHeight="1">
      <c r="A25" s="1906" t="s">
        <v>2</v>
      </c>
      <c r="B25" s="1906"/>
      <c r="C25" s="21">
        <f>SUM(C18:C24)</f>
        <v>6</v>
      </c>
      <c r="D25" s="21">
        <f>SUM(D18:D24)</f>
        <v>0</v>
      </c>
      <c r="E25" s="21">
        <f>SUM(E18:E24)</f>
        <v>6</v>
      </c>
      <c r="F25" s="22">
        <f t="shared" si="2"/>
        <v>100</v>
      </c>
      <c r="G25" s="102">
        <f>SUM(G18:G24)</f>
        <v>1</v>
      </c>
      <c r="H25" s="103">
        <v>1</v>
      </c>
      <c r="I25" s="21">
        <v>1</v>
      </c>
      <c r="J25" s="22">
        <f>I25/G25*100</f>
        <v>100</v>
      </c>
      <c r="K25" s="21">
        <f>SUM(K18:K24)</f>
        <v>800</v>
      </c>
      <c r="L25" s="23">
        <f>SUM(L18:L24)</f>
        <v>28</v>
      </c>
      <c r="M25" s="21">
        <f>SUM(M18:M24)</f>
        <v>722</v>
      </c>
      <c r="N25" s="22">
        <f t="shared" si="3"/>
        <v>90.25</v>
      </c>
      <c r="O25" s="104"/>
      <c r="P25" s="105"/>
      <c r="Q25" s="105"/>
      <c r="R25" s="106"/>
    </row>
    <row r="26" spans="1:14" ht="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ht="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4" ht="18" customHeight="1">
      <c r="A28" s="48"/>
      <c r="B28" s="48"/>
      <c r="C28" s="48"/>
      <c r="D28" s="48"/>
      <c r="E28" s="48"/>
      <c r="F28" s="48"/>
      <c r="G28" s="51"/>
      <c r="H28" s="51"/>
      <c r="I28" s="51"/>
      <c r="J28" s="48"/>
      <c r="K28" s="52"/>
      <c r="L28" s="53"/>
      <c r="M28" s="53"/>
      <c r="N28" s="53"/>
    </row>
    <row r="29" spans="1:14" ht="18" customHeight="1">
      <c r="A29" s="48"/>
      <c r="B29" s="48"/>
      <c r="C29" s="48"/>
      <c r="D29" s="48"/>
      <c r="E29" s="48"/>
      <c r="F29" s="48"/>
      <c r="G29" s="51"/>
      <c r="H29" s="51"/>
      <c r="I29" s="51"/>
      <c r="J29" s="48"/>
      <c r="K29" s="52"/>
      <c r="L29" s="53"/>
      <c r="M29" s="53"/>
      <c r="N29" s="53"/>
    </row>
    <row r="30" ht="18" customHeight="1">
      <c r="K30" s="52"/>
    </row>
    <row r="31" ht="15">
      <c r="K31" s="52"/>
    </row>
    <row r="32" ht="15">
      <c r="K32" s="52"/>
    </row>
    <row r="33" ht="15">
      <c r="K33" s="52"/>
    </row>
  </sheetData>
  <sheetProtection/>
  <mergeCells count="14">
    <mergeCell ref="A3:A4"/>
    <mergeCell ref="B3:B4"/>
    <mergeCell ref="C3:F3"/>
    <mergeCell ref="G3:J3"/>
    <mergeCell ref="A25:B25"/>
    <mergeCell ref="A1:R1"/>
    <mergeCell ref="K3:N3"/>
    <mergeCell ref="O3:R3"/>
    <mergeCell ref="A13:B13"/>
    <mergeCell ref="A16:A17"/>
    <mergeCell ref="B16:B17"/>
    <mergeCell ref="C16:F16"/>
    <mergeCell ref="G16:J16"/>
    <mergeCell ref="K16:N16"/>
  </mergeCells>
  <printOptions/>
  <pageMargins left="0.34" right="0.34" top="0.61" bottom="0.59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4"/>
  <sheetViews>
    <sheetView zoomScalePageLayoutView="0" workbookViewId="0" topLeftCell="A1">
      <selection activeCell="G11" sqref="G11"/>
    </sheetView>
  </sheetViews>
  <sheetFormatPr defaultColWidth="8.796875" defaultRowHeight="15"/>
  <cols>
    <col min="1" max="1" width="3.09765625" style="280" customWidth="1"/>
    <col min="2" max="2" width="13.19921875" style="280" customWidth="1"/>
    <col min="3" max="3" width="4" style="280" customWidth="1"/>
    <col min="4" max="4" width="3.3984375" style="280" customWidth="1"/>
    <col min="5" max="5" width="4.09765625" style="280" customWidth="1"/>
    <col min="6" max="6" width="4.19921875" style="280" customWidth="1"/>
    <col min="7" max="7" width="4" style="280" customWidth="1"/>
    <col min="8" max="8" width="4.19921875" style="280" customWidth="1"/>
    <col min="9" max="9" width="4.69921875" style="280" customWidth="1"/>
    <col min="10" max="10" width="4.19921875" style="280" customWidth="1"/>
    <col min="11" max="11" width="6.3984375" style="280" customWidth="1"/>
    <col min="12" max="13" width="4.09765625" style="280" customWidth="1"/>
    <col min="14" max="14" width="3.8984375" style="280" customWidth="1"/>
    <col min="15" max="15" width="6.5" style="280" customWidth="1"/>
    <col min="16" max="16" width="4" style="280" customWidth="1"/>
    <col min="17" max="18" width="3.8984375" style="280" customWidth="1"/>
    <col min="19" max="19" width="5.5" style="280" customWidth="1"/>
    <col min="20" max="20" width="3.19921875" style="280" customWidth="1"/>
    <col min="21" max="21" width="3.5" style="280" customWidth="1"/>
    <col min="22" max="22" width="3.8984375" style="280" customWidth="1"/>
    <col min="23" max="23" width="3.59765625" style="280" customWidth="1"/>
    <col min="24" max="24" width="3.19921875" style="280" customWidth="1"/>
    <col min="25" max="25" width="5.69921875" style="280" customWidth="1"/>
    <col min="26" max="26" width="3.59765625" style="280" customWidth="1"/>
    <col min="27" max="27" width="4.59765625" style="280" customWidth="1"/>
    <col min="28" max="28" width="3.8984375" style="280" customWidth="1"/>
    <col min="29" max="29" width="4.09765625" style="280" customWidth="1"/>
    <col min="30" max="30" width="3.59765625" style="280" customWidth="1"/>
    <col min="31" max="31" width="9" style="280" customWidth="1"/>
  </cols>
  <sheetData>
    <row r="1" spans="1:30" ht="29.25" customHeight="1">
      <c r="A1" s="1916" t="s">
        <v>584</v>
      </c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  <c r="V1" s="1916"/>
      <c r="W1" s="1916"/>
      <c r="X1" s="1916"/>
      <c r="Y1" s="1916"/>
      <c r="Z1" s="1916"/>
      <c r="AA1" s="1916"/>
      <c r="AB1" s="1916"/>
      <c r="AC1" s="1916"/>
      <c r="AD1" s="1916"/>
    </row>
    <row r="2" spans="1:30" ht="15">
      <c r="A2" s="414"/>
      <c r="B2" s="374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X2" s="1917"/>
      <c r="Y2" s="1917"/>
      <c r="Z2" s="1917"/>
      <c r="AA2" s="1917"/>
      <c r="AB2" s="1917"/>
      <c r="AC2" s="374"/>
      <c r="AD2" s="374"/>
    </row>
    <row r="3" spans="1:30" ht="2.25" customHeight="1">
      <c r="A3" s="1918"/>
      <c r="B3" s="1918"/>
      <c r="C3" s="1918"/>
      <c r="D3" s="1918"/>
      <c r="E3" s="1918"/>
      <c r="F3" s="1918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</row>
    <row r="4" spans="1:30" ht="57" customHeight="1">
      <c r="A4" s="1919" t="s">
        <v>14</v>
      </c>
      <c r="B4" s="1915" t="s">
        <v>168</v>
      </c>
      <c r="C4" s="1912" t="s">
        <v>169</v>
      </c>
      <c r="D4" s="1912"/>
      <c r="E4" s="1923" t="s">
        <v>170</v>
      </c>
      <c r="F4" s="1923"/>
      <c r="G4" s="1912" t="s">
        <v>171</v>
      </c>
      <c r="H4" s="1912"/>
      <c r="I4" s="1912" t="s">
        <v>172</v>
      </c>
      <c r="J4" s="1912"/>
      <c r="K4" s="1912" t="s">
        <v>173</v>
      </c>
      <c r="L4" s="1912"/>
      <c r="M4" s="1912" t="s">
        <v>174</v>
      </c>
      <c r="N4" s="1912"/>
      <c r="O4" s="1912" t="s">
        <v>289</v>
      </c>
      <c r="P4" s="1912"/>
      <c r="Q4" s="1912" t="s">
        <v>175</v>
      </c>
      <c r="R4" s="1912"/>
      <c r="S4" s="1912" t="s">
        <v>176</v>
      </c>
      <c r="T4" s="1912"/>
      <c r="U4" s="1912" t="s">
        <v>177</v>
      </c>
      <c r="V4" s="1912"/>
      <c r="W4" s="1912" t="s">
        <v>178</v>
      </c>
      <c r="X4" s="1912"/>
      <c r="Y4" s="1912" t="s">
        <v>179</v>
      </c>
      <c r="Z4" s="1912"/>
      <c r="AA4" s="1912" t="s">
        <v>180</v>
      </c>
      <c r="AB4" s="1912"/>
      <c r="AC4" s="1912" t="s">
        <v>181</v>
      </c>
      <c r="AD4" s="1912"/>
    </row>
    <row r="5" spans="1:30" ht="15.75">
      <c r="A5" s="1919"/>
      <c r="B5" s="1915"/>
      <c r="C5" s="415" t="s">
        <v>182</v>
      </c>
      <c r="D5" s="415" t="s">
        <v>183</v>
      </c>
      <c r="E5" s="415" t="s">
        <v>182</v>
      </c>
      <c r="F5" s="415" t="s">
        <v>183</v>
      </c>
      <c r="G5" s="415" t="s">
        <v>182</v>
      </c>
      <c r="H5" s="415" t="s">
        <v>183</v>
      </c>
      <c r="I5" s="415" t="s">
        <v>182</v>
      </c>
      <c r="J5" s="415" t="s">
        <v>183</v>
      </c>
      <c r="K5" s="415" t="s">
        <v>182</v>
      </c>
      <c r="L5" s="415" t="s">
        <v>183</v>
      </c>
      <c r="M5" s="415" t="s">
        <v>182</v>
      </c>
      <c r="N5" s="415" t="s">
        <v>183</v>
      </c>
      <c r="O5" s="415" t="s">
        <v>182</v>
      </c>
      <c r="P5" s="415" t="s">
        <v>183</v>
      </c>
      <c r="Q5" s="415" t="s">
        <v>182</v>
      </c>
      <c r="R5" s="415" t="s">
        <v>183</v>
      </c>
      <c r="S5" s="415" t="s">
        <v>182</v>
      </c>
      <c r="T5" s="415" t="s">
        <v>183</v>
      </c>
      <c r="U5" s="415" t="s">
        <v>182</v>
      </c>
      <c r="V5" s="415" t="s">
        <v>183</v>
      </c>
      <c r="W5" s="415" t="s">
        <v>182</v>
      </c>
      <c r="X5" s="415" t="s">
        <v>183</v>
      </c>
      <c r="Y5" s="415" t="s">
        <v>182</v>
      </c>
      <c r="Z5" s="415" t="s">
        <v>183</v>
      </c>
      <c r="AA5" s="415" t="s">
        <v>182</v>
      </c>
      <c r="AB5" s="415" t="s">
        <v>183</v>
      </c>
      <c r="AC5" s="415" t="s">
        <v>182</v>
      </c>
      <c r="AD5" s="415" t="s">
        <v>183</v>
      </c>
    </row>
    <row r="6" spans="1:30" ht="18.75" customHeight="1">
      <c r="A6" s="416">
        <v>1</v>
      </c>
      <c r="B6" s="417" t="s">
        <v>184</v>
      </c>
      <c r="C6" s="482">
        <v>0</v>
      </c>
      <c r="D6" s="482">
        <v>0</v>
      </c>
      <c r="E6" s="482">
        <v>0</v>
      </c>
      <c r="F6" s="529">
        <v>0</v>
      </c>
      <c r="G6" s="531">
        <v>0</v>
      </c>
      <c r="H6" s="531">
        <v>0</v>
      </c>
      <c r="I6" s="532">
        <v>0</v>
      </c>
      <c r="J6" s="532">
        <v>0</v>
      </c>
      <c r="K6" s="419">
        <v>78</v>
      </c>
      <c r="L6" s="530">
        <v>0</v>
      </c>
      <c r="M6" s="530">
        <v>0</v>
      </c>
      <c r="N6" s="529">
        <v>0</v>
      </c>
      <c r="O6" s="529">
        <v>0</v>
      </c>
      <c r="P6" s="529">
        <v>0</v>
      </c>
      <c r="Q6" s="529">
        <v>0</v>
      </c>
      <c r="R6" s="529">
        <v>0</v>
      </c>
      <c r="S6" s="532">
        <v>0</v>
      </c>
      <c r="T6" s="531">
        <v>0</v>
      </c>
      <c r="U6" s="531">
        <v>0</v>
      </c>
      <c r="V6" s="531">
        <v>0</v>
      </c>
      <c r="W6" s="531">
        <v>0</v>
      </c>
      <c r="X6" s="531">
        <v>0</v>
      </c>
      <c r="Y6" s="419">
        <v>4</v>
      </c>
      <c r="Z6" s="482">
        <v>0</v>
      </c>
      <c r="AA6" s="482">
        <v>0</v>
      </c>
      <c r="AB6" s="482">
        <v>0</v>
      </c>
      <c r="AC6" s="482">
        <v>0</v>
      </c>
      <c r="AD6" s="482">
        <v>0</v>
      </c>
    </row>
    <row r="7" spans="1:30" ht="18.75" customHeight="1">
      <c r="A7" s="418">
        <v>2</v>
      </c>
      <c r="B7" s="419" t="s">
        <v>1</v>
      </c>
      <c r="C7" s="482">
        <v>0</v>
      </c>
      <c r="D7" s="482">
        <v>0</v>
      </c>
      <c r="E7" s="482">
        <v>0</v>
      </c>
      <c r="F7" s="529">
        <v>0</v>
      </c>
      <c r="G7" s="531">
        <v>0</v>
      </c>
      <c r="H7" s="531">
        <v>0</v>
      </c>
      <c r="I7" s="532">
        <v>0</v>
      </c>
      <c r="J7" s="532">
        <v>0</v>
      </c>
      <c r="K7" s="419">
        <v>93</v>
      </c>
      <c r="L7" s="530">
        <v>0</v>
      </c>
      <c r="M7" s="530">
        <v>0</v>
      </c>
      <c r="N7" s="529">
        <v>0</v>
      </c>
      <c r="O7" s="529">
        <v>0</v>
      </c>
      <c r="P7" s="529">
        <v>0</v>
      </c>
      <c r="Q7" s="529">
        <v>0</v>
      </c>
      <c r="R7" s="529">
        <v>0</v>
      </c>
      <c r="S7" s="532">
        <v>0</v>
      </c>
      <c r="T7" s="531">
        <v>0</v>
      </c>
      <c r="U7" s="531">
        <v>0</v>
      </c>
      <c r="V7" s="531">
        <v>0</v>
      </c>
      <c r="W7" s="531">
        <v>0</v>
      </c>
      <c r="X7" s="531">
        <v>0</v>
      </c>
      <c r="Y7" s="419">
        <v>26</v>
      </c>
      <c r="Z7" s="482">
        <v>0</v>
      </c>
      <c r="AA7" s="482">
        <v>0</v>
      </c>
      <c r="AB7" s="482">
        <v>0</v>
      </c>
      <c r="AC7" s="482">
        <v>0</v>
      </c>
      <c r="AD7" s="482">
        <v>0</v>
      </c>
    </row>
    <row r="8" spans="1:30" ht="18.75" customHeight="1">
      <c r="A8" s="418">
        <v>3</v>
      </c>
      <c r="B8" s="419" t="s">
        <v>34</v>
      </c>
      <c r="C8" s="482">
        <v>0</v>
      </c>
      <c r="D8" s="482">
        <v>0</v>
      </c>
      <c r="E8" s="482">
        <v>0</v>
      </c>
      <c r="F8" s="529">
        <v>0</v>
      </c>
      <c r="G8" s="531">
        <v>0</v>
      </c>
      <c r="H8" s="531">
        <v>0</v>
      </c>
      <c r="I8" s="419">
        <v>1</v>
      </c>
      <c r="J8" s="532">
        <v>0</v>
      </c>
      <c r="K8" s="427">
        <v>288</v>
      </c>
      <c r="L8" s="530">
        <v>0</v>
      </c>
      <c r="M8" s="412">
        <v>1</v>
      </c>
      <c r="N8" s="529">
        <v>0</v>
      </c>
      <c r="O8" s="529">
        <v>0</v>
      </c>
      <c r="P8" s="529">
        <v>0</v>
      </c>
      <c r="Q8" s="529">
        <v>0</v>
      </c>
      <c r="R8" s="529">
        <v>0</v>
      </c>
      <c r="S8" s="419">
        <v>8</v>
      </c>
      <c r="T8" s="531">
        <v>0</v>
      </c>
      <c r="U8" s="531">
        <v>0</v>
      </c>
      <c r="V8" s="531">
        <v>0</v>
      </c>
      <c r="W8" s="531">
        <v>0</v>
      </c>
      <c r="X8" s="531">
        <v>0</v>
      </c>
      <c r="Y8" s="419">
        <v>18</v>
      </c>
      <c r="Z8" s="482">
        <v>0</v>
      </c>
      <c r="AA8" s="482">
        <v>0</v>
      </c>
      <c r="AB8" s="482">
        <v>0</v>
      </c>
      <c r="AC8" s="482">
        <v>0</v>
      </c>
      <c r="AD8" s="482">
        <v>0</v>
      </c>
    </row>
    <row r="9" spans="1:30" ht="18.75" customHeight="1">
      <c r="A9" s="418">
        <v>4</v>
      </c>
      <c r="B9" s="419" t="s">
        <v>35</v>
      </c>
      <c r="C9" s="482">
        <v>0</v>
      </c>
      <c r="D9" s="482">
        <v>0</v>
      </c>
      <c r="E9" s="482">
        <v>0</v>
      </c>
      <c r="F9" s="529">
        <v>0</v>
      </c>
      <c r="G9" s="531">
        <v>0</v>
      </c>
      <c r="H9" s="531">
        <v>0</v>
      </c>
      <c r="I9" s="532">
        <v>0</v>
      </c>
      <c r="J9" s="532">
        <v>0</v>
      </c>
      <c r="K9" s="419">
        <v>12</v>
      </c>
      <c r="L9" s="530">
        <v>0</v>
      </c>
      <c r="M9" s="530">
        <v>0</v>
      </c>
      <c r="N9" s="529">
        <v>0</v>
      </c>
      <c r="O9" s="529">
        <v>0</v>
      </c>
      <c r="P9" s="529">
        <v>0</v>
      </c>
      <c r="Q9" s="529">
        <v>0</v>
      </c>
      <c r="R9" s="529">
        <v>0</v>
      </c>
      <c r="S9" s="532">
        <v>0</v>
      </c>
      <c r="T9" s="531">
        <v>0</v>
      </c>
      <c r="U9" s="531">
        <v>0</v>
      </c>
      <c r="V9" s="531">
        <v>0</v>
      </c>
      <c r="W9" s="531">
        <v>0</v>
      </c>
      <c r="X9" s="531">
        <v>0</v>
      </c>
      <c r="Y9" s="419">
        <v>16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</row>
    <row r="10" spans="1:30" ht="18.75" customHeight="1">
      <c r="A10" s="418">
        <v>5</v>
      </c>
      <c r="B10" s="419" t="s">
        <v>12</v>
      </c>
      <c r="C10" s="482">
        <v>0</v>
      </c>
      <c r="D10" s="482">
        <v>0</v>
      </c>
      <c r="E10" s="482">
        <v>0</v>
      </c>
      <c r="F10" s="529">
        <v>0</v>
      </c>
      <c r="G10" s="531">
        <v>0</v>
      </c>
      <c r="H10" s="531">
        <v>0</v>
      </c>
      <c r="I10" s="419"/>
      <c r="J10" s="532">
        <v>0</v>
      </c>
      <c r="K10" s="427">
        <v>285</v>
      </c>
      <c r="L10" s="530">
        <v>0</v>
      </c>
      <c r="M10" s="412">
        <v>1</v>
      </c>
      <c r="N10" s="529">
        <v>0</v>
      </c>
      <c r="O10" s="529">
        <v>0</v>
      </c>
      <c r="P10" s="529">
        <v>0</v>
      </c>
      <c r="Q10" s="529">
        <v>0</v>
      </c>
      <c r="R10" s="529">
        <v>0</v>
      </c>
      <c r="S10" s="419">
        <v>2</v>
      </c>
      <c r="T10" s="531">
        <v>0</v>
      </c>
      <c r="U10" s="531">
        <v>0</v>
      </c>
      <c r="V10" s="531">
        <v>0</v>
      </c>
      <c r="W10" s="531">
        <v>0</v>
      </c>
      <c r="X10" s="531">
        <v>0</v>
      </c>
      <c r="Y10" s="419">
        <v>11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</row>
    <row r="11" spans="1:30" ht="18.75" customHeight="1">
      <c r="A11" s="418">
        <v>6</v>
      </c>
      <c r="B11" s="419" t="s">
        <v>32</v>
      </c>
      <c r="C11" s="482">
        <v>0</v>
      </c>
      <c r="D11" s="482">
        <v>0</v>
      </c>
      <c r="E11" s="482">
        <v>0</v>
      </c>
      <c r="F11" s="529">
        <v>0</v>
      </c>
      <c r="G11" s="419">
        <v>14</v>
      </c>
      <c r="H11" s="531">
        <v>0</v>
      </c>
      <c r="I11" s="419"/>
      <c r="J11" s="532">
        <v>0</v>
      </c>
      <c r="K11" s="419">
        <v>218</v>
      </c>
      <c r="L11" s="530">
        <v>0</v>
      </c>
      <c r="M11" s="530">
        <v>0</v>
      </c>
      <c r="N11" s="529">
        <v>0</v>
      </c>
      <c r="O11" s="529">
        <v>0</v>
      </c>
      <c r="P11" s="529">
        <v>0</v>
      </c>
      <c r="Q11" s="529">
        <v>0</v>
      </c>
      <c r="R11" s="529">
        <v>0</v>
      </c>
      <c r="S11" s="419">
        <v>1</v>
      </c>
      <c r="T11" s="531">
        <v>0</v>
      </c>
      <c r="U11" s="531">
        <v>0</v>
      </c>
      <c r="V11" s="531">
        <v>0</v>
      </c>
      <c r="W11" s="531">
        <v>0</v>
      </c>
      <c r="X11" s="531">
        <v>0</v>
      </c>
      <c r="Y11" s="419">
        <v>16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</row>
    <row r="12" spans="1:30" ht="18.75" customHeight="1">
      <c r="A12" s="420">
        <v>7</v>
      </c>
      <c r="B12" s="421" t="s">
        <v>198</v>
      </c>
      <c r="C12" s="482">
        <v>0</v>
      </c>
      <c r="D12" s="482">
        <v>0</v>
      </c>
      <c r="E12" s="482">
        <v>0</v>
      </c>
      <c r="F12" s="529">
        <v>0</v>
      </c>
      <c r="G12" s="531">
        <v>0</v>
      </c>
      <c r="H12" s="531">
        <v>0</v>
      </c>
      <c r="I12" s="531">
        <v>0</v>
      </c>
      <c r="J12" s="531">
        <v>0</v>
      </c>
      <c r="K12" s="532">
        <v>17</v>
      </c>
      <c r="L12" s="530">
        <v>0</v>
      </c>
      <c r="M12" s="530">
        <v>0</v>
      </c>
      <c r="N12" s="529">
        <v>0</v>
      </c>
      <c r="O12" s="529">
        <v>0</v>
      </c>
      <c r="P12" s="529">
        <v>0</v>
      </c>
      <c r="Q12" s="529">
        <v>0</v>
      </c>
      <c r="R12" s="529">
        <v>0</v>
      </c>
      <c r="S12" s="532">
        <v>0</v>
      </c>
      <c r="T12" s="531">
        <v>0</v>
      </c>
      <c r="U12" s="531">
        <v>0</v>
      </c>
      <c r="V12" s="531">
        <v>0</v>
      </c>
      <c r="W12" s="531">
        <v>0</v>
      </c>
      <c r="X12" s="531">
        <v>0</v>
      </c>
      <c r="Y12" s="531">
        <v>8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</row>
    <row r="13" spans="1:31" s="26" customFormat="1" ht="23.25" customHeight="1">
      <c r="A13" s="1908" t="s">
        <v>589</v>
      </c>
      <c r="B13" s="1909"/>
      <c r="C13" s="413">
        <v>0</v>
      </c>
      <c r="D13" s="413">
        <v>0</v>
      </c>
      <c r="E13" s="413">
        <v>0</v>
      </c>
      <c r="F13" s="413">
        <v>0</v>
      </c>
      <c r="G13" s="413">
        <f>SUM(G6:G12)</f>
        <v>14</v>
      </c>
      <c r="H13" s="413">
        <f aca="true" t="shared" si="0" ref="H13:AD13">SUM(H6:H12)</f>
        <v>0</v>
      </c>
      <c r="I13" s="413">
        <f t="shared" si="0"/>
        <v>1</v>
      </c>
      <c r="J13" s="413">
        <f t="shared" si="0"/>
        <v>0</v>
      </c>
      <c r="K13" s="483">
        <f t="shared" si="0"/>
        <v>991</v>
      </c>
      <c r="L13" s="413">
        <f t="shared" si="0"/>
        <v>0</v>
      </c>
      <c r="M13" s="413">
        <f t="shared" si="0"/>
        <v>2</v>
      </c>
      <c r="N13" s="413">
        <f t="shared" si="0"/>
        <v>0</v>
      </c>
      <c r="O13" s="413">
        <f t="shared" si="0"/>
        <v>0</v>
      </c>
      <c r="P13" s="413">
        <f t="shared" si="0"/>
        <v>0</v>
      </c>
      <c r="Q13" s="413">
        <f t="shared" si="0"/>
        <v>0</v>
      </c>
      <c r="R13" s="413">
        <f t="shared" si="0"/>
        <v>0</v>
      </c>
      <c r="S13" s="413">
        <f t="shared" si="0"/>
        <v>11</v>
      </c>
      <c r="T13" s="413">
        <f t="shared" si="0"/>
        <v>0</v>
      </c>
      <c r="U13" s="413">
        <f t="shared" si="0"/>
        <v>0</v>
      </c>
      <c r="V13" s="413">
        <f t="shared" si="0"/>
        <v>0</v>
      </c>
      <c r="W13" s="413">
        <f t="shared" si="0"/>
        <v>0</v>
      </c>
      <c r="X13" s="413">
        <f t="shared" si="0"/>
        <v>0</v>
      </c>
      <c r="Y13" s="483">
        <f t="shared" si="0"/>
        <v>99</v>
      </c>
      <c r="Z13" s="413">
        <f t="shared" si="0"/>
        <v>0</v>
      </c>
      <c r="AA13" s="413">
        <f t="shared" si="0"/>
        <v>0</v>
      </c>
      <c r="AB13" s="413">
        <f t="shared" si="0"/>
        <v>0</v>
      </c>
      <c r="AC13" s="413">
        <f t="shared" si="0"/>
        <v>0</v>
      </c>
      <c r="AD13" s="413">
        <f t="shared" si="0"/>
        <v>0</v>
      </c>
      <c r="AE13" s="484"/>
    </row>
    <row r="14" spans="1:30" ht="21" customHeight="1">
      <c r="A14" s="422"/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</row>
    <row r="15" spans="1:30" ht="56.25" customHeight="1">
      <c r="A15" s="1913" t="s">
        <v>14</v>
      </c>
      <c r="B15" s="1915" t="s">
        <v>168</v>
      </c>
      <c r="C15" s="1912" t="s">
        <v>185</v>
      </c>
      <c r="D15" s="1912"/>
      <c r="E15" s="1912" t="s">
        <v>186</v>
      </c>
      <c r="F15" s="1912"/>
      <c r="G15" s="1912" t="s">
        <v>187</v>
      </c>
      <c r="H15" s="1912"/>
      <c r="I15" s="1912" t="s">
        <v>188</v>
      </c>
      <c r="J15" s="1912"/>
      <c r="K15" s="1912" t="s">
        <v>189</v>
      </c>
      <c r="L15" s="1912"/>
      <c r="M15" s="1912" t="s">
        <v>448</v>
      </c>
      <c r="N15" s="1912"/>
      <c r="O15" s="1912" t="s">
        <v>190</v>
      </c>
      <c r="P15" s="1912"/>
      <c r="Q15" s="1912" t="s">
        <v>191</v>
      </c>
      <c r="R15" s="1912"/>
      <c r="S15" s="1912" t="s">
        <v>192</v>
      </c>
      <c r="T15" s="1912"/>
      <c r="U15" s="1912" t="s">
        <v>193</v>
      </c>
      <c r="V15" s="1912"/>
      <c r="W15" s="1912" t="s">
        <v>194</v>
      </c>
      <c r="X15" s="1912"/>
      <c r="Y15" s="1912" t="s">
        <v>195</v>
      </c>
      <c r="Z15" s="1912"/>
      <c r="AA15" s="1912" t="s">
        <v>196</v>
      </c>
      <c r="AB15" s="1912"/>
      <c r="AC15" s="1912" t="s">
        <v>197</v>
      </c>
      <c r="AD15" s="1912"/>
    </row>
    <row r="16" spans="1:30" ht="15.75">
      <c r="A16" s="1914"/>
      <c r="B16" s="1915"/>
      <c r="C16" s="415" t="s">
        <v>182</v>
      </c>
      <c r="D16" s="415" t="s">
        <v>183</v>
      </c>
      <c r="E16" s="415" t="s">
        <v>182</v>
      </c>
      <c r="F16" s="415" t="s">
        <v>183</v>
      </c>
      <c r="G16" s="415" t="s">
        <v>182</v>
      </c>
      <c r="H16" s="415" t="s">
        <v>183</v>
      </c>
      <c r="I16" s="415" t="s">
        <v>182</v>
      </c>
      <c r="J16" s="415" t="s">
        <v>183</v>
      </c>
      <c r="K16" s="415" t="s">
        <v>182</v>
      </c>
      <c r="L16" s="415" t="s">
        <v>183</v>
      </c>
      <c r="M16" s="415" t="s">
        <v>182</v>
      </c>
      <c r="N16" s="415" t="s">
        <v>183</v>
      </c>
      <c r="O16" s="415" t="s">
        <v>182</v>
      </c>
      <c r="P16" s="415" t="s">
        <v>183</v>
      </c>
      <c r="Q16" s="415" t="s">
        <v>182</v>
      </c>
      <c r="R16" s="415" t="s">
        <v>183</v>
      </c>
      <c r="S16" s="415" t="s">
        <v>182</v>
      </c>
      <c r="T16" s="415" t="s">
        <v>183</v>
      </c>
      <c r="U16" s="415" t="s">
        <v>182</v>
      </c>
      <c r="V16" s="415" t="s">
        <v>183</v>
      </c>
      <c r="W16" s="415" t="s">
        <v>182</v>
      </c>
      <c r="X16" s="415" t="s">
        <v>183</v>
      </c>
      <c r="Y16" s="415" t="s">
        <v>182</v>
      </c>
      <c r="Z16" s="415" t="s">
        <v>183</v>
      </c>
      <c r="AA16" s="415" t="s">
        <v>182</v>
      </c>
      <c r="AB16" s="415" t="s">
        <v>183</v>
      </c>
      <c r="AC16" s="415" t="s">
        <v>182</v>
      </c>
      <c r="AD16" s="415" t="s">
        <v>183</v>
      </c>
    </row>
    <row r="17" spans="1:30" ht="18" customHeight="1">
      <c r="A17" s="424">
        <v>1</v>
      </c>
      <c r="B17" s="417" t="s">
        <v>184</v>
      </c>
      <c r="C17" s="482">
        <v>0</v>
      </c>
      <c r="D17" s="482">
        <v>0</v>
      </c>
      <c r="E17" s="482">
        <v>0</v>
      </c>
      <c r="F17" s="482">
        <v>0</v>
      </c>
      <c r="G17" s="482">
        <v>0</v>
      </c>
      <c r="H17" s="482">
        <v>0</v>
      </c>
      <c r="I17" s="482">
        <v>0</v>
      </c>
      <c r="J17" s="482">
        <v>0</v>
      </c>
      <c r="K17" s="482">
        <v>0</v>
      </c>
      <c r="L17" s="482">
        <v>0</v>
      </c>
      <c r="M17" s="482">
        <v>0</v>
      </c>
      <c r="N17" s="482">
        <v>0</v>
      </c>
      <c r="O17" s="425">
        <v>152</v>
      </c>
      <c r="P17" s="482">
        <v>0</v>
      </c>
      <c r="Q17" s="482">
        <v>0</v>
      </c>
      <c r="R17" s="482">
        <v>0</v>
      </c>
      <c r="S17" s="417">
        <v>32</v>
      </c>
      <c r="T17" s="482">
        <v>0</v>
      </c>
      <c r="U17" s="482">
        <v>0</v>
      </c>
      <c r="V17" s="482">
        <v>0</v>
      </c>
      <c r="W17" s="482">
        <v>0</v>
      </c>
      <c r="X17" s="482">
        <v>0</v>
      </c>
      <c r="Y17" s="482">
        <v>0</v>
      </c>
      <c r="Z17" s="482">
        <v>0</v>
      </c>
      <c r="AA17" s="482">
        <v>0</v>
      </c>
      <c r="AB17" s="482">
        <v>0</v>
      </c>
      <c r="AC17" s="482">
        <v>0</v>
      </c>
      <c r="AD17" s="482">
        <v>0</v>
      </c>
    </row>
    <row r="18" spans="1:30" ht="18" customHeight="1">
      <c r="A18" s="426">
        <v>7</v>
      </c>
      <c r="B18" s="419" t="s">
        <v>1</v>
      </c>
      <c r="C18" s="482">
        <v>0</v>
      </c>
      <c r="D18" s="482">
        <v>0</v>
      </c>
      <c r="E18" s="482">
        <v>0</v>
      </c>
      <c r="F18" s="482">
        <v>0</v>
      </c>
      <c r="G18" s="482">
        <v>0</v>
      </c>
      <c r="H18" s="482">
        <v>0</v>
      </c>
      <c r="I18" s="482">
        <v>0</v>
      </c>
      <c r="J18" s="482">
        <v>0</v>
      </c>
      <c r="K18" s="482">
        <v>0</v>
      </c>
      <c r="L18" s="482">
        <v>0</v>
      </c>
      <c r="M18" s="482">
        <v>0</v>
      </c>
      <c r="N18" s="482">
        <v>0</v>
      </c>
      <c r="O18" s="427">
        <v>482</v>
      </c>
      <c r="P18" s="482">
        <v>0</v>
      </c>
      <c r="Q18" s="482">
        <v>0</v>
      </c>
      <c r="R18" s="482">
        <v>0</v>
      </c>
      <c r="S18" s="482">
        <v>0</v>
      </c>
      <c r="T18" s="482">
        <v>0</v>
      </c>
      <c r="U18" s="482">
        <v>0</v>
      </c>
      <c r="V18" s="482">
        <v>0</v>
      </c>
      <c r="W18" s="482">
        <v>0</v>
      </c>
      <c r="X18" s="482">
        <v>0</v>
      </c>
      <c r="Y18" s="482">
        <v>0</v>
      </c>
      <c r="Z18" s="482">
        <v>0</v>
      </c>
      <c r="AA18" s="482">
        <v>0</v>
      </c>
      <c r="AB18" s="482">
        <v>0</v>
      </c>
      <c r="AC18" s="482">
        <v>0</v>
      </c>
      <c r="AD18" s="482">
        <v>0</v>
      </c>
    </row>
    <row r="19" spans="1:30" ht="18" customHeight="1">
      <c r="A19" s="426">
        <v>3</v>
      </c>
      <c r="B19" s="419" t="s">
        <v>491</v>
      </c>
      <c r="C19" s="482">
        <v>0</v>
      </c>
      <c r="D19" s="482">
        <v>0</v>
      </c>
      <c r="E19" s="482">
        <v>0</v>
      </c>
      <c r="F19" s="482">
        <v>0</v>
      </c>
      <c r="G19" s="482">
        <v>0</v>
      </c>
      <c r="H19" s="482">
        <v>0</v>
      </c>
      <c r="I19" s="482">
        <v>0</v>
      </c>
      <c r="J19" s="482">
        <v>0</v>
      </c>
      <c r="K19" s="419">
        <v>23</v>
      </c>
      <c r="L19" s="482">
        <v>0</v>
      </c>
      <c r="M19" s="482">
        <v>0</v>
      </c>
      <c r="N19" s="482">
        <v>0</v>
      </c>
      <c r="O19" s="427">
        <v>1195</v>
      </c>
      <c r="P19" s="482">
        <v>0</v>
      </c>
      <c r="Q19" s="482">
        <v>0</v>
      </c>
      <c r="R19" s="482">
        <v>0</v>
      </c>
      <c r="S19" s="419">
        <v>88</v>
      </c>
      <c r="T19" s="482">
        <v>0</v>
      </c>
      <c r="U19" s="482">
        <v>0</v>
      </c>
      <c r="V19" s="482">
        <v>0</v>
      </c>
      <c r="W19" s="482">
        <v>0</v>
      </c>
      <c r="X19" s="482">
        <v>0</v>
      </c>
      <c r="Y19" s="482">
        <v>0</v>
      </c>
      <c r="Z19" s="482">
        <v>0</v>
      </c>
      <c r="AA19" s="419">
        <v>28</v>
      </c>
      <c r="AB19" s="482">
        <v>0</v>
      </c>
      <c r="AC19" s="482">
        <v>0</v>
      </c>
      <c r="AD19" s="482">
        <v>0</v>
      </c>
    </row>
    <row r="20" spans="1:30" ht="18" customHeight="1">
      <c r="A20" s="426">
        <v>4</v>
      </c>
      <c r="B20" s="419" t="s">
        <v>35</v>
      </c>
      <c r="C20" s="482">
        <v>0</v>
      </c>
      <c r="D20" s="482">
        <v>0</v>
      </c>
      <c r="E20" s="482">
        <v>0</v>
      </c>
      <c r="F20" s="482">
        <v>0</v>
      </c>
      <c r="G20" s="482">
        <v>0</v>
      </c>
      <c r="H20" s="482">
        <v>0</v>
      </c>
      <c r="I20" s="482">
        <v>0</v>
      </c>
      <c r="J20" s="482">
        <v>0</v>
      </c>
      <c r="K20" s="419">
        <v>17</v>
      </c>
      <c r="L20" s="482">
        <v>0</v>
      </c>
      <c r="M20" s="482">
        <v>0</v>
      </c>
      <c r="N20" s="482">
        <v>0</v>
      </c>
      <c r="O20" s="427">
        <v>168</v>
      </c>
      <c r="P20" s="482">
        <v>0</v>
      </c>
      <c r="Q20" s="482">
        <v>0</v>
      </c>
      <c r="R20" s="482">
        <v>0</v>
      </c>
      <c r="S20" s="482">
        <v>0</v>
      </c>
      <c r="T20" s="482">
        <v>0</v>
      </c>
      <c r="U20" s="482">
        <v>0</v>
      </c>
      <c r="V20" s="482">
        <v>0</v>
      </c>
      <c r="W20" s="482">
        <v>0</v>
      </c>
      <c r="X20" s="482">
        <v>0</v>
      </c>
      <c r="Y20" s="482">
        <v>0</v>
      </c>
      <c r="Z20" s="482">
        <v>0</v>
      </c>
      <c r="AA20" s="419">
        <v>5</v>
      </c>
      <c r="AB20" s="482">
        <v>0</v>
      </c>
      <c r="AC20" s="482">
        <v>0</v>
      </c>
      <c r="AD20" s="482">
        <v>0</v>
      </c>
    </row>
    <row r="21" spans="1:30" ht="18" customHeight="1">
      <c r="A21" s="426">
        <v>5</v>
      </c>
      <c r="B21" s="419" t="s">
        <v>12</v>
      </c>
      <c r="C21" s="482">
        <v>0</v>
      </c>
      <c r="D21" s="482">
        <v>0</v>
      </c>
      <c r="E21" s="482">
        <v>0</v>
      </c>
      <c r="F21" s="482">
        <v>0</v>
      </c>
      <c r="G21" s="482">
        <v>0</v>
      </c>
      <c r="H21" s="482">
        <v>0</v>
      </c>
      <c r="I21" s="482">
        <v>0</v>
      </c>
      <c r="J21" s="482">
        <v>0</v>
      </c>
      <c r="K21" s="419">
        <v>34</v>
      </c>
      <c r="L21" s="482">
        <v>0</v>
      </c>
      <c r="M21" s="482">
        <v>0</v>
      </c>
      <c r="N21" s="482">
        <v>0</v>
      </c>
      <c r="O21" s="427">
        <v>627</v>
      </c>
      <c r="P21" s="482">
        <v>0</v>
      </c>
      <c r="Q21" s="482">
        <v>0</v>
      </c>
      <c r="R21" s="482">
        <v>0</v>
      </c>
      <c r="S21" s="419">
        <v>20</v>
      </c>
      <c r="T21" s="482">
        <v>0</v>
      </c>
      <c r="U21" s="482">
        <v>0</v>
      </c>
      <c r="V21" s="482">
        <v>0</v>
      </c>
      <c r="W21" s="482">
        <v>0</v>
      </c>
      <c r="X21" s="482">
        <v>0</v>
      </c>
      <c r="Y21" s="482">
        <v>0</v>
      </c>
      <c r="Z21" s="482">
        <v>0</v>
      </c>
      <c r="AA21" s="419">
        <v>34</v>
      </c>
      <c r="AB21" s="482">
        <v>0</v>
      </c>
      <c r="AC21" s="482">
        <v>0</v>
      </c>
      <c r="AD21" s="482">
        <v>0</v>
      </c>
    </row>
    <row r="22" spans="1:30" ht="18" customHeight="1">
      <c r="A22" s="426">
        <v>6</v>
      </c>
      <c r="B22" s="419" t="s">
        <v>32</v>
      </c>
      <c r="C22" s="482">
        <v>0</v>
      </c>
      <c r="D22" s="482">
        <v>0</v>
      </c>
      <c r="E22" s="482">
        <v>0</v>
      </c>
      <c r="F22" s="482">
        <v>0</v>
      </c>
      <c r="G22" s="482">
        <v>0</v>
      </c>
      <c r="H22" s="482">
        <v>0</v>
      </c>
      <c r="I22" s="482">
        <v>0</v>
      </c>
      <c r="J22" s="482">
        <v>0</v>
      </c>
      <c r="K22" s="419">
        <v>5</v>
      </c>
      <c r="L22" s="482">
        <v>0</v>
      </c>
      <c r="M22" s="482">
        <v>0</v>
      </c>
      <c r="N22" s="482">
        <v>0</v>
      </c>
      <c r="O22" s="427">
        <v>1182</v>
      </c>
      <c r="P22" s="482">
        <v>0</v>
      </c>
      <c r="Q22" s="482">
        <v>0</v>
      </c>
      <c r="R22" s="482">
        <v>0</v>
      </c>
      <c r="S22" s="419">
        <v>101</v>
      </c>
      <c r="T22" s="482">
        <v>0</v>
      </c>
      <c r="U22" s="482">
        <v>0</v>
      </c>
      <c r="V22" s="482">
        <v>0</v>
      </c>
      <c r="W22" s="482">
        <v>0</v>
      </c>
      <c r="X22" s="482">
        <v>0</v>
      </c>
      <c r="Y22" s="482">
        <v>0</v>
      </c>
      <c r="Z22" s="482">
        <v>0</v>
      </c>
      <c r="AA22" s="482">
        <v>0</v>
      </c>
      <c r="AB22" s="482">
        <v>0</v>
      </c>
      <c r="AC22" s="482">
        <v>0</v>
      </c>
      <c r="AD22" s="482">
        <v>0</v>
      </c>
    </row>
    <row r="23" spans="1:30" ht="18" customHeight="1">
      <c r="A23" s="428">
        <v>7</v>
      </c>
      <c r="B23" s="421" t="s">
        <v>198</v>
      </c>
      <c r="C23" s="482">
        <v>0</v>
      </c>
      <c r="D23" s="482">
        <v>0</v>
      </c>
      <c r="E23" s="482">
        <v>0</v>
      </c>
      <c r="F23" s="482">
        <v>0</v>
      </c>
      <c r="G23" s="482">
        <v>0</v>
      </c>
      <c r="H23" s="482">
        <v>0</v>
      </c>
      <c r="I23" s="482">
        <v>0</v>
      </c>
      <c r="J23" s="482">
        <v>0</v>
      </c>
      <c r="K23" s="482">
        <v>112</v>
      </c>
      <c r="L23" s="482">
        <v>0</v>
      </c>
      <c r="M23" s="421">
        <v>1</v>
      </c>
      <c r="N23" s="482">
        <v>0</v>
      </c>
      <c r="O23" s="429">
        <v>1</v>
      </c>
      <c r="P23" s="482">
        <v>0</v>
      </c>
      <c r="Q23" s="482">
        <v>0</v>
      </c>
      <c r="R23" s="482">
        <v>0</v>
      </c>
      <c r="S23" s="421">
        <v>30</v>
      </c>
      <c r="T23" s="482">
        <v>0</v>
      </c>
      <c r="U23" s="482">
        <v>0</v>
      </c>
      <c r="V23" s="482">
        <v>0</v>
      </c>
      <c r="W23" s="482">
        <v>0</v>
      </c>
      <c r="X23" s="482">
        <v>0</v>
      </c>
      <c r="Y23" s="482">
        <v>0</v>
      </c>
      <c r="Z23" s="482">
        <v>0</v>
      </c>
      <c r="AA23" s="421">
        <v>12</v>
      </c>
      <c r="AB23" s="482">
        <v>0</v>
      </c>
      <c r="AC23" s="482">
        <v>0</v>
      </c>
      <c r="AD23" s="482">
        <v>0</v>
      </c>
    </row>
    <row r="24" spans="1:30" ht="25.5" customHeight="1">
      <c r="A24" s="1908" t="s">
        <v>476</v>
      </c>
      <c r="B24" s="1909"/>
      <c r="C24" s="413">
        <f>SUM(C17:C23)</f>
        <v>0</v>
      </c>
      <c r="D24" s="413">
        <f aca="true" t="shared" si="1" ref="D24:AD24">SUM(D17:D23)</f>
        <v>0</v>
      </c>
      <c r="E24" s="413">
        <f t="shared" si="1"/>
        <v>0</v>
      </c>
      <c r="F24" s="413">
        <f t="shared" si="1"/>
        <v>0</v>
      </c>
      <c r="G24" s="413">
        <f t="shared" si="1"/>
        <v>0</v>
      </c>
      <c r="H24" s="413">
        <f t="shared" si="1"/>
        <v>0</v>
      </c>
      <c r="I24" s="413">
        <f t="shared" si="1"/>
        <v>0</v>
      </c>
      <c r="J24" s="413">
        <f t="shared" si="1"/>
        <v>0</v>
      </c>
      <c r="K24" s="413">
        <f t="shared" si="1"/>
        <v>191</v>
      </c>
      <c r="L24" s="430">
        <f t="shared" si="1"/>
        <v>0</v>
      </c>
      <c r="M24" s="430">
        <f t="shared" si="1"/>
        <v>1</v>
      </c>
      <c r="N24" s="430">
        <f t="shared" si="1"/>
        <v>0</v>
      </c>
      <c r="O24" s="431">
        <f t="shared" si="1"/>
        <v>3807</v>
      </c>
      <c r="P24" s="430">
        <f t="shared" si="1"/>
        <v>0</v>
      </c>
      <c r="Q24" s="430">
        <f t="shared" si="1"/>
        <v>0</v>
      </c>
      <c r="R24" s="430">
        <f t="shared" si="1"/>
        <v>0</v>
      </c>
      <c r="S24" s="432">
        <f t="shared" si="1"/>
        <v>271</v>
      </c>
      <c r="T24" s="430">
        <f t="shared" si="1"/>
        <v>0</v>
      </c>
      <c r="U24" s="430">
        <f t="shared" si="1"/>
        <v>0</v>
      </c>
      <c r="V24" s="430">
        <f t="shared" si="1"/>
        <v>0</v>
      </c>
      <c r="W24" s="430">
        <f t="shared" si="1"/>
        <v>0</v>
      </c>
      <c r="X24" s="430">
        <f t="shared" si="1"/>
        <v>0</v>
      </c>
      <c r="Y24" s="430">
        <f t="shared" si="1"/>
        <v>0</v>
      </c>
      <c r="Z24" s="430">
        <f t="shared" si="1"/>
        <v>0</v>
      </c>
      <c r="AA24" s="431">
        <f>SUM(AA17:AA23)</f>
        <v>79</v>
      </c>
      <c r="AB24" s="430">
        <f t="shared" si="1"/>
        <v>0</v>
      </c>
      <c r="AC24" s="430">
        <f t="shared" si="1"/>
        <v>0</v>
      </c>
      <c r="AD24" s="430">
        <f t="shared" si="1"/>
        <v>0</v>
      </c>
    </row>
    <row r="25" spans="1:30" ht="10.5" customHeight="1">
      <c r="A25" s="433"/>
      <c r="B25" s="433"/>
      <c r="C25" s="434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</row>
    <row r="26" spans="1:30" ht="15.75">
      <c r="A26" s="1910" t="s">
        <v>449</v>
      </c>
      <c r="B26" s="1910"/>
      <c r="C26" s="1910"/>
      <c r="D26" s="1910"/>
      <c r="E26" s="1910"/>
      <c r="F26" s="1910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</row>
    <row r="27" spans="1:30" ht="15.75">
      <c r="A27" s="1911"/>
      <c r="B27" s="1911"/>
      <c r="C27" s="1911"/>
      <c r="D27" s="1911"/>
      <c r="E27" s="436"/>
      <c r="F27" s="437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</row>
    <row r="28" spans="1:30" ht="15.75">
      <c r="A28" s="414"/>
      <c r="B28" s="438"/>
      <c r="C28" s="374"/>
      <c r="D28" s="374"/>
      <c r="E28" s="374"/>
      <c r="F28" s="437"/>
      <c r="G28" s="374"/>
      <c r="H28" s="374"/>
      <c r="I28" s="374"/>
      <c r="J28" s="1921"/>
      <c r="K28" s="1921"/>
      <c r="L28" s="1921"/>
      <c r="M28" s="1921"/>
      <c r="N28" s="1921"/>
      <c r="O28" s="1921"/>
      <c r="P28" s="1921"/>
      <c r="Q28" s="374"/>
      <c r="R28" s="374"/>
      <c r="S28" s="374"/>
      <c r="T28" s="374"/>
      <c r="U28" s="1921"/>
      <c r="V28" s="1921"/>
      <c r="W28" s="1921"/>
      <c r="X28" s="1921"/>
      <c r="Y28" s="1921"/>
      <c r="Z28" s="1921"/>
      <c r="AA28" s="1921"/>
      <c r="AB28" s="1921"/>
      <c r="AC28" s="1921"/>
      <c r="AD28" s="1921"/>
    </row>
    <row r="29" spans="1:30" ht="15">
      <c r="A29" s="414"/>
      <c r="B29" s="438"/>
      <c r="C29" s="374"/>
      <c r="D29" s="374"/>
      <c r="E29" s="374"/>
      <c r="F29" s="374"/>
      <c r="G29" s="374"/>
      <c r="H29" s="374"/>
      <c r="I29" s="374"/>
      <c r="J29" s="1921"/>
      <c r="K29" s="1921"/>
      <c r="L29" s="1921"/>
      <c r="M29" s="1921"/>
      <c r="N29" s="1921"/>
      <c r="O29" s="1921"/>
      <c r="P29" s="1921"/>
      <c r="Q29" s="374"/>
      <c r="R29" s="374"/>
      <c r="S29" s="374"/>
      <c r="T29" s="374"/>
      <c r="U29" s="1922"/>
      <c r="V29" s="1921"/>
      <c r="W29" s="1921"/>
      <c r="X29" s="1921"/>
      <c r="Y29" s="1921"/>
      <c r="Z29" s="1921"/>
      <c r="AA29" s="1921"/>
      <c r="AB29" s="1921"/>
      <c r="AC29" s="1921"/>
      <c r="AD29" s="1921"/>
    </row>
    <row r="30" spans="1:30" ht="15">
      <c r="A30" s="374"/>
      <c r="B30" s="439"/>
      <c r="C30" s="374"/>
      <c r="D30" s="374"/>
      <c r="E30" s="374"/>
      <c r="F30" s="374"/>
      <c r="G30" s="374"/>
      <c r="H30" s="374"/>
      <c r="I30" s="374"/>
      <c r="J30" s="440"/>
      <c r="K30" s="440"/>
      <c r="L30" s="440"/>
      <c r="M30" s="440"/>
      <c r="N30" s="440"/>
      <c r="O30" s="440"/>
      <c r="P30" s="440"/>
      <c r="Q30" s="374"/>
      <c r="R30" s="374"/>
      <c r="S30" s="374"/>
      <c r="T30" s="374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</row>
    <row r="31" spans="1:30" ht="15">
      <c r="A31" s="374"/>
      <c r="B31" s="439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</row>
    <row r="32" spans="1:30" ht="15">
      <c r="A32" s="374"/>
      <c r="B32" s="439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</row>
    <row r="33" spans="1:30" ht="15">
      <c r="A33" s="374"/>
      <c r="B33" s="439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</row>
    <row r="34" spans="1:30" ht="15.75">
      <c r="A34" s="374"/>
      <c r="B34" s="374"/>
      <c r="C34" s="374"/>
      <c r="D34" s="374"/>
      <c r="E34" s="374"/>
      <c r="F34" s="374"/>
      <c r="G34" s="374"/>
      <c r="H34" s="374"/>
      <c r="I34" s="374"/>
      <c r="J34" s="1920"/>
      <c r="K34" s="1920"/>
      <c r="L34" s="1920"/>
      <c r="M34" s="1920"/>
      <c r="N34" s="1920"/>
      <c r="O34" s="1920"/>
      <c r="P34" s="1920"/>
      <c r="Q34" s="374"/>
      <c r="R34" s="374"/>
      <c r="S34" s="374"/>
      <c r="T34" s="441"/>
      <c r="U34" s="441"/>
      <c r="V34" s="1920"/>
      <c r="W34" s="1920"/>
      <c r="X34" s="1920"/>
      <c r="Y34" s="1920"/>
      <c r="Z34" s="1920"/>
      <c r="AA34" s="1920"/>
      <c r="AB34" s="1920"/>
      <c r="AC34" s="1920"/>
      <c r="AD34" s="441"/>
    </row>
  </sheetData>
  <sheetProtection/>
  <mergeCells count="45">
    <mergeCell ref="B4:B5"/>
    <mergeCell ref="C4:D4"/>
    <mergeCell ref="E4:F4"/>
    <mergeCell ref="G4:H4"/>
    <mergeCell ref="I4:J4"/>
    <mergeCell ref="J34:P34"/>
    <mergeCell ref="V34:AC34"/>
    <mergeCell ref="O15:P15"/>
    <mergeCell ref="Q15:R15"/>
    <mergeCell ref="S15:T15"/>
    <mergeCell ref="M15:N15"/>
    <mergeCell ref="J28:P28"/>
    <mergeCell ref="U28:AD28"/>
    <mergeCell ref="J29:P29"/>
    <mergeCell ref="U29:AD29"/>
    <mergeCell ref="S4:T4"/>
    <mergeCell ref="U4:V4"/>
    <mergeCell ref="Y4:Z4"/>
    <mergeCell ref="AA4:AB4"/>
    <mergeCell ref="W4:X4"/>
    <mergeCell ref="C2:AB2"/>
    <mergeCell ref="A3:F3"/>
    <mergeCell ref="A4:A5"/>
    <mergeCell ref="K4:L4"/>
    <mergeCell ref="M4:N4"/>
    <mergeCell ref="I15:J15"/>
    <mergeCell ref="K15:L15"/>
    <mergeCell ref="A1:AD1"/>
    <mergeCell ref="A13:B13"/>
    <mergeCell ref="AC15:AD15"/>
    <mergeCell ref="Y15:Z15"/>
    <mergeCell ref="AA15:AB15"/>
    <mergeCell ref="AC4:AD4"/>
    <mergeCell ref="O4:P4"/>
    <mergeCell ref="Q4:R4"/>
    <mergeCell ref="A24:B24"/>
    <mergeCell ref="A26:F26"/>
    <mergeCell ref="A27:D27"/>
    <mergeCell ref="U15:V15"/>
    <mergeCell ref="W15:X15"/>
    <mergeCell ref="A15:A16"/>
    <mergeCell ref="B15:B16"/>
    <mergeCell ref="C15:D15"/>
    <mergeCell ref="E15:F15"/>
    <mergeCell ref="G15:H15"/>
  </mergeCells>
  <printOptions/>
  <pageMargins left="0.2" right="0.21" top="0.49" bottom="0.48" header="0.26" footer="0.3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</sheetPr>
  <dimension ref="A2:K22"/>
  <sheetViews>
    <sheetView zoomScale="75" zoomScaleNormal="75" zoomScalePageLayoutView="0" workbookViewId="0" topLeftCell="A1">
      <selection activeCell="A2" sqref="A2:K2"/>
    </sheetView>
  </sheetViews>
  <sheetFormatPr defaultColWidth="8.796875" defaultRowHeight="15"/>
  <cols>
    <col min="1" max="1" width="4.19921875" style="0" customWidth="1"/>
    <col min="2" max="2" width="19.5" style="0" customWidth="1"/>
    <col min="3" max="3" width="14" style="0" customWidth="1"/>
    <col min="4" max="4" width="11.3984375" style="0" customWidth="1"/>
    <col min="5" max="5" width="11.5" style="0" customWidth="1"/>
    <col min="6" max="6" width="11.3984375" style="0" customWidth="1"/>
    <col min="7" max="7" width="12" style="0" customWidth="1"/>
    <col min="8" max="8" width="10.19921875" style="0" customWidth="1"/>
    <col min="9" max="9" width="8.69921875" style="0" customWidth="1"/>
    <col min="10" max="10" width="11.3984375" style="0" customWidth="1"/>
    <col min="11" max="11" width="10.5" style="0" customWidth="1"/>
  </cols>
  <sheetData>
    <row r="2" spans="1:11" ht="18.75">
      <c r="A2" s="1872" t="s">
        <v>40</v>
      </c>
      <c r="B2" s="1872"/>
      <c r="C2" s="1872"/>
      <c r="D2" s="1872"/>
      <c r="E2" s="1872"/>
      <c r="F2" s="1872"/>
      <c r="G2" s="1872"/>
      <c r="H2" s="1872"/>
      <c r="I2" s="1872"/>
      <c r="J2" s="1872"/>
      <c r="K2" s="1872"/>
    </row>
    <row r="3" ht="21.75">
      <c r="A3" s="2"/>
    </row>
    <row r="4" spans="1:11" ht="15">
      <c r="A4" s="1935" t="s">
        <v>3</v>
      </c>
      <c r="B4" s="1937" t="s">
        <v>38</v>
      </c>
      <c r="C4" s="1935" t="s">
        <v>4</v>
      </c>
      <c r="D4" s="1935" t="s">
        <v>5</v>
      </c>
      <c r="E4" s="1935" t="s">
        <v>6</v>
      </c>
      <c r="F4" s="1935" t="s">
        <v>7</v>
      </c>
      <c r="G4" s="1935" t="s">
        <v>15</v>
      </c>
      <c r="H4" s="1935" t="s">
        <v>8</v>
      </c>
      <c r="I4" s="1935" t="s">
        <v>9</v>
      </c>
      <c r="J4" s="1935" t="s">
        <v>10</v>
      </c>
      <c r="K4" s="1935" t="s">
        <v>11</v>
      </c>
    </row>
    <row r="5" spans="1:11" ht="49.5" customHeight="1">
      <c r="A5" s="1936"/>
      <c r="B5" s="1938"/>
      <c r="C5" s="1936"/>
      <c r="D5" s="1936"/>
      <c r="E5" s="1936"/>
      <c r="F5" s="1936"/>
      <c r="G5" s="1936"/>
      <c r="H5" s="1936"/>
      <c r="I5" s="1936"/>
      <c r="J5" s="1936"/>
      <c r="K5" s="1936"/>
    </row>
    <row r="6" spans="1:11" ht="15">
      <c r="A6" s="1939">
        <v>1</v>
      </c>
      <c r="B6" s="1940" t="s">
        <v>92</v>
      </c>
      <c r="C6" s="1934">
        <v>0</v>
      </c>
      <c r="D6" s="1934">
        <v>12</v>
      </c>
      <c r="E6" s="1934">
        <v>21</v>
      </c>
      <c r="F6" s="1934">
        <v>63</v>
      </c>
      <c r="G6" s="1934">
        <v>118</v>
      </c>
      <c r="H6" s="1934">
        <v>0</v>
      </c>
      <c r="I6" s="1934">
        <v>0</v>
      </c>
      <c r="J6" s="1934">
        <v>0</v>
      </c>
      <c r="K6" s="1934">
        <v>118</v>
      </c>
    </row>
    <row r="7" spans="1:11" ht="15">
      <c r="A7" s="1928"/>
      <c r="B7" s="1930"/>
      <c r="C7" s="1926"/>
      <c r="D7" s="1926"/>
      <c r="E7" s="1926"/>
      <c r="F7" s="1926"/>
      <c r="G7" s="1926"/>
      <c r="H7" s="1926"/>
      <c r="I7" s="1926"/>
      <c r="J7" s="1926"/>
      <c r="K7" s="1926"/>
    </row>
    <row r="8" spans="1:11" ht="15">
      <c r="A8" s="1928">
        <v>2</v>
      </c>
      <c r="B8" s="1930" t="s">
        <v>101</v>
      </c>
      <c r="C8" s="1926">
        <v>15</v>
      </c>
      <c r="D8" s="1926">
        <v>29</v>
      </c>
      <c r="E8" s="1926">
        <v>84</v>
      </c>
      <c r="F8" s="1926">
        <v>184</v>
      </c>
      <c r="G8" s="1926">
        <v>401</v>
      </c>
      <c r="H8" s="1926">
        <v>0</v>
      </c>
      <c r="I8" s="1926">
        <v>7</v>
      </c>
      <c r="J8" s="1926">
        <v>0</v>
      </c>
      <c r="K8" s="1926">
        <v>203</v>
      </c>
    </row>
    <row r="9" spans="1:11" ht="15">
      <c r="A9" s="1928"/>
      <c r="B9" s="1930"/>
      <c r="C9" s="1926"/>
      <c r="D9" s="1926"/>
      <c r="E9" s="1926"/>
      <c r="F9" s="1926"/>
      <c r="G9" s="1926"/>
      <c r="H9" s="1926"/>
      <c r="I9" s="1926"/>
      <c r="J9" s="1926"/>
      <c r="K9" s="1926"/>
    </row>
    <row r="10" spans="1:11" ht="15">
      <c r="A10" s="1928">
        <v>3</v>
      </c>
      <c r="B10" s="1930" t="s">
        <v>94</v>
      </c>
      <c r="C10" s="1926">
        <v>4</v>
      </c>
      <c r="D10" s="1926">
        <v>4</v>
      </c>
      <c r="E10" s="1926">
        <v>17</v>
      </c>
      <c r="F10" s="1926">
        <v>70</v>
      </c>
      <c r="G10" s="1926">
        <v>387</v>
      </c>
      <c r="H10" s="1926">
        <v>0</v>
      </c>
      <c r="I10" s="1926">
        <v>1</v>
      </c>
      <c r="J10" s="1926">
        <v>0</v>
      </c>
      <c r="K10" s="1926">
        <v>79</v>
      </c>
    </row>
    <row r="11" spans="1:11" ht="15">
      <c r="A11" s="1928"/>
      <c r="B11" s="1930"/>
      <c r="C11" s="1926"/>
      <c r="D11" s="1926"/>
      <c r="E11" s="1926"/>
      <c r="F11" s="1926"/>
      <c r="G11" s="1926"/>
      <c r="H11" s="1926"/>
      <c r="I11" s="1926"/>
      <c r="J11" s="1926"/>
      <c r="K11" s="1926"/>
    </row>
    <row r="12" spans="1:11" ht="15">
      <c r="A12" s="1928">
        <v>4</v>
      </c>
      <c r="B12" s="1930" t="s">
        <v>95</v>
      </c>
      <c r="C12" s="1926">
        <v>9</v>
      </c>
      <c r="D12" s="1926">
        <v>35</v>
      </c>
      <c r="E12" s="1926">
        <v>77</v>
      </c>
      <c r="F12" s="1926">
        <v>217</v>
      </c>
      <c r="G12" s="1926">
        <v>572</v>
      </c>
      <c r="H12" s="1926">
        <v>0</v>
      </c>
      <c r="I12" s="1926">
        <v>14</v>
      </c>
      <c r="J12" s="1926">
        <v>0</v>
      </c>
      <c r="K12" s="1926">
        <v>228</v>
      </c>
    </row>
    <row r="13" spans="1:11" ht="15">
      <c r="A13" s="1928"/>
      <c r="B13" s="1930"/>
      <c r="C13" s="1926"/>
      <c r="D13" s="1926"/>
      <c r="E13" s="1926"/>
      <c r="F13" s="1926"/>
      <c r="G13" s="1926"/>
      <c r="H13" s="1926"/>
      <c r="I13" s="1926"/>
      <c r="J13" s="1926"/>
      <c r="K13" s="1926"/>
    </row>
    <row r="14" spans="1:11" ht="15">
      <c r="A14" s="1928">
        <v>5</v>
      </c>
      <c r="B14" s="1930" t="s">
        <v>96</v>
      </c>
      <c r="C14" s="1926">
        <v>3</v>
      </c>
      <c r="D14" s="1926">
        <v>12</v>
      </c>
      <c r="E14" s="1926">
        <v>70</v>
      </c>
      <c r="F14" s="1926">
        <v>224</v>
      </c>
      <c r="G14" s="1926">
        <v>420</v>
      </c>
      <c r="H14" s="1926">
        <v>0</v>
      </c>
      <c r="I14" s="1926">
        <v>7</v>
      </c>
      <c r="J14" s="1926">
        <v>0</v>
      </c>
      <c r="K14" s="1926">
        <v>142</v>
      </c>
    </row>
    <row r="15" spans="1:11" ht="15">
      <c r="A15" s="1928"/>
      <c r="B15" s="1930"/>
      <c r="C15" s="1926"/>
      <c r="D15" s="1926"/>
      <c r="E15" s="1926"/>
      <c r="F15" s="1926"/>
      <c r="G15" s="1926"/>
      <c r="H15" s="1926"/>
      <c r="I15" s="1926"/>
      <c r="J15" s="1926"/>
      <c r="K15" s="1926"/>
    </row>
    <row r="16" spans="1:11" ht="15">
      <c r="A16" s="1928">
        <v>6</v>
      </c>
      <c r="B16" s="1930" t="s">
        <v>39</v>
      </c>
      <c r="C16" s="1926">
        <v>10</v>
      </c>
      <c r="D16" s="1926">
        <v>47</v>
      </c>
      <c r="E16" s="1926">
        <v>164</v>
      </c>
      <c r="F16" s="1926">
        <v>472</v>
      </c>
      <c r="G16" s="1926">
        <v>844</v>
      </c>
      <c r="H16" s="1926">
        <v>0</v>
      </c>
      <c r="I16" s="1926">
        <v>33</v>
      </c>
      <c r="J16" s="1926">
        <v>0</v>
      </c>
      <c r="K16" s="1926">
        <v>298</v>
      </c>
    </row>
    <row r="17" spans="1:11" ht="15">
      <c r="A17" s="1929"/>
      <c r="B17" s="1931"/>
      <c r="C17" s="1927"/>
      <c r="D17" s="1927"/>
      <c r="E17" s="1927"/>
      <c r="F17" s="1927"/>
      <c r="G17" s="1927"/>
      <c r="H17" s="1927"/>
      <c r="I17" s="1927"/>
      <c r="J17" s="1927"/>
      <c r="K17" s="1927"/>
    </row>
    <row r="18" spans="1:11" ht="15">
      <c r="A18" s="1932"/>
      <c r="B18" s="1822" t="s">
        <v>102</v>
      </c>
      <c r="C18" s="1924">
        <v>41</v>
      </c>
      <c r="D18" s="1924">
        <v>139</v>
      </c>
      <c r="E18" s="1924">
        <v>433</v>
      </c>
      <c r="F18" s="1924">
        <v>1230</v>
      </c>
      <c r="G18" s="1924">
        <v>2742</v>
      </c>
      <c r="H18" s="1924">
        <v>0</v>
      </c>
      <c r="I18" s="1924">
        <v>62</v>
      </c>
      <c r="J18" s="1924">
        <v>0</v>
      </c>
      <c r="K18" s="1924">
        <v>1068</v>
      </c>
    </row>
    <row r="19" spans="1:11" ht="15">
      <c r="A19" s="1933"/>
      <c r="B19" s="1888"/>
      <c r="C19" s="1925"/>
      <c r="D19" s="1925"/>
      <c r="E19" s="1925"/>
      <c r="F19" s="1925"/>
      <c r="G19" s="1925"/>
      <c r="H19" s="1925"/>
      <c r="I19" s="1925"/>
      <c r="J19" s="1925"/>
      <c r="K19" s="1925"/>
    </row>
    <row r="20" spans="1:11" ht="18.75">
      <c r="A20" s="107"/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 ht="18.75">
      <c r="A21" s="108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</sheetData>
  <sheetProtection/>
  <mergeCells count="89">
    <mergeCell ref="A4:A5"/>
    <mergeCell ref="J4:J5"/>
    <mergeCell ref="E4:E5"/>
    <mergeCell ref="I6:I7"/>
    <mergeCell ref="J6:J7"/>
    <mergeCell ref="A6:A7"/>
    <mergeCell ref="B6:B7"/>
    <mergeCell ref="C6:C7"/>
    <mergeCell ref="D6:D7"/>
    <mergeCell ref="E6:E7"/>
    <mergeCell ref="K6:K7"/>
    <mergeCell ref="F6:F7"/>
    <mergeCell ref="I4:I5"/>
    <mergeCell ref="F4:F5"/>
    <mergeCell ref="B4:B5"/>
    <mergeCell ref="K4:K5"/>
    <mergeCell ref="G4:G5"/>
    <mergeCell ref="H4:H5"/>
    <mergeCell ref="C4:C5"/>
    <mergeCell ref="D4:D5"/>
    <mergeCell ref="K8:K9"/>
    <mergeCell ref="G8:G9"/>
    <mergeCell ref="I8:I9"/>
    <mergeCell ref="G12:G13"/>
    <mergeCell ref="H10:H11"/>
    <mergeCell ref="I10:I11"/>
    <mergeCell ref="K10:K11"/>
    <mergeCell ref="J8:J9"/>
    <mergeCell ref="K12:K13"/>
    <mergeCell ref="J10:J11"/>
    <mergeCell ref="H6:H7"/>
    <mergeCell ref="D8:D9"/>
    <mergeCell ref="H8:H9"/>
    <mergeCell ref="G6:G7"/>
    <mergeCell ref="E8:E9"/>
    <mergeCell ref="F8:F9"/>
    <mergeCell ref="B12:B13"/>
    <mergeCell ref="C12:C13"/>
    <mergeCell ref="D12:D13"/>
    <mergeCell ref="E12:E13"/>
    <mergeCell ref="A8:A9"/>
    <mergeCell ref="B8:B9"/>
    <mergeCell ref="C8:C9"/>
    <mergeCell ref="H16:H17"/>
    <mergeCell ref="F12:F13"/>
    <mergeCell ref="I14:I15"/>
    <mergeCell ref="J14:J15"/>
    <mergeCell ref="A10:A11"/>
    <mergeCell ref="B10:B11"/>
    <mergeCell ref="C10:C11"/>
    <mergeCell ref="D10:D11"/>
    <mergeCell ref="E10:E11"/>
    <mergeCell ref="A12:A13"/>
    <mergeCell ref="F10:F11"/>
    <mergeCell ref="G10:G11"/>
    <mergeCell ref="H12:H13"/>
    <mergeCell ref="I12:I13"/>
    <mergeCell ref="J12:J13"/>
    <mergeCell ref="H14:H15"/>
    <mergeCell ref="D18:D19"/>
    <mergeCell ref="E18:E19"/>
    <mergeCell ref="K16:K17"/>
    <mergeCell ref="F18:F19"/>
    <mergeCell ref="C16:C17"/>
    <mergeCell ref="D16:D17"/>
    <mergeCell ref="G18:G19"/>
    <mergeCell ref="E16:E17"/>
    <mergeCell ref="G16:G17"/>
    <mergeCell ref="J16:J17"/>
    <mergeCell ref="A14:A15"/>
    <mergeCell ref="C18:C19"/>
    <mergeCell ref="F14:F15"/>
    <mergeCell ref="G14:G15"/>
    <mergeCell ref="B14:B15"/>
    <mergeCell ref="C14:C15"/>
    <mergeCell ref="D14:D15"/>
    <mergeCell ref="E14:E15"/>
    <mergeCell ref="A18:A19"/>
    <mergeCell ref="B18:B19"/>
    <mergeCell ref="A2:K2"/>
    <mergeCell ref="H18:H19"/>
    <mergeCell ref="I18:I19"/>
    <mergeCell ref="J18:J19"/>
    <mergeCell ref="K18:K19"/>
    <mergeCell ref="I16:I17"/>
    <mergeCell ref="A16:A17"/>
    <mergeCell ref="B16:B17"/>
    <mergeCell ref="K14:K15"/>
    <mergeCell ref="F16:F17"/>
  </mergeCells>
  <printOptions/>
  <pageMargins left="0.58" right="0.56" top="0.56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2:AE35"/>
  <sheetViews>
    <sheetView zoomScale="110" zoomScaleNormal="110" zoomScalePageLayoutView="0" workbookViewId="0" topLeftCell="A13">
      <selection activeCell="I19" sqref="I19"/>
    </sheetView>
  </sheetViews>
  <sheetFormatPr defaultColWidth="8.796875" defaultRowHeight="15"/>
  <cols>
    <col min="1" max="1" width="3.09765625" style="27" customWidth="1"/>
    <col min="2" max="2" width="15.8984375" style="27" customWidth="1"/>
    <col min="3" max="3" width="3.8984375" style="27" customWidth="1"/>
    <col min="4" max="4" width="4.19921875" style="27" customWidth="1"/>
    <col min="5" max="5" width="3.69921875" style="27" customWidth="1"/>
    <col min="6" max="6" width="4.19921875" style="27" customWidth="1"/>
    <col min="7" max="7" width="4" style="27" customWidth="1"/>
    <col min="8" max="8" width="4.19921875" style="27" customWidth="1"/>
    <col min="9" max="9" width="3.5" style="27" customWidth="1"/>
    <col min="10" max="10" width="4" style="27" customWidth="1"/>
    <col min="11" max="11" width="5.8984375" style="27" customWidth="1"/>
    <col min="12" max="12" width="3.5" style="27" customWidth="1"/>
    <col min="13" max="13" width="3.8984375" style="27" customWidth="1"/>
    <col min="14" max="14" width="3.59765625" style="27" customWidth="1"/>
    <col min="15" max="15" width="7" style="27" customWidth="1"/>
    <col min="16" max="17" width="3.19921875" style="27" customWidth="1"/>
    <col min="18" max="18" width="4.19921875" style="27" customWidth="1"/>
    <col min="19" max="19" width="5.8984375" style="27" customWidth="1"/>
    <col min="20" max="20" width="3.19921875" style="27" customWidth="1"/>
    <col min="21" max="21" width="3.5" style="27" customWidth="1"/>
    <col min="22" max="22" width="3.3984375" style="27" customWidth="1"/>
    <col min="23" max="23" width="3.8984375" style="27" customWidth="1"/>
    <col min="24" max="24" width="3.3984375" style="27" customWidth="1"/>
    <col min="25" max="25" width="6.59765625" style="27" customWidth="1"/>
    <col min="26" max="26" width="3.5" style="27" customWidth="1"/>
    <col min="27" max="27" width="3.3984375" style="27" customWidth="1"/>
    <col min="28" max="28" width="3.8984375" style="27" customWidth="1"/>
    <col min="29" max="30" width="3.69921875" style="27" customWidth="1"/>
    <col min="31" max="31" width="9" style="27" customWidth="1"/>
  </cols>
  <sheetData>
    <row r="1" ht="3.75" customHeight="1"/>
    <row r="2" spans="1:30" ht="44.25" customHeight="1">
      <c r="A2" s="1952" t="s">
        <v>936</v>
      </c>
      <c r="B2" s="1952"/>
      <c r="C2" s="1952"/>
      <c r="D2" s="1952"/>
      <c r="E2" s="1952"/>
      <c r="F2" s="1952"/>
      <c r="G2" s="1952"/>
      <c r="H2" s="1952"/>
      <c r="I2" s="1952"/>
      <c r="J2" s="1952"/>
      <c r="K2" s="1952"/>
      <c r="L2" s="1952"/>
      <c r="M2" s="1952"/>
      <c r="N2" s="1952"/>
      <c r="O2" s="1952"/>
      <c r="P2" s="1952"/>
      <c r="Q2" s="1952"/>
      <c r="R2" s="1952"/>
      <c r="S2" s="1952"/>
      <c r="T2" s="1952"/>
      <c r="U2" s="1952"/>
      <c r="V2" s="1952"/>
      <c r="W2" s="1952"/>
      <c r="X2" s="1952"/>
      <c r="Y2" s="1952"/>
      <c r="Z2" s="1952"/>
      <c r="AA2" s="1952"/>
      <c r="AB2" s="1952"/>
      <c r="AC2" s="1952"/>
      <c r="AD2" s="1952"/>
    </row>
    <row r="3" spans="1:30" ht="54" customHeight="1">
      <c r="A3" s="1954" t="s">
        <v>14</v>
      </c>
      <c r="B3" s="1955" t="s">
        <v>168</v>
      </c>
      <c r="C3" s="1942" t="s">
        <v>169</v>
      </c>
      <c r="D3" s="1942"/>
      <c r="E3" s="1958" t="s">
        <v>170</v>
      </c>
      <c r="F3" s="1958"/>
      <c r="G3" s="1942" t="s">
        <v>171</v>
      </c>
      <c r="H3" s="1942"/>
      <c r="I3" s="1942" t="s">
        <v>172</v>
      </c>
      <c r="J3" s="1942"/>
      <c r="K3" s="1942" t="s">
        <v>173</v>
      </c>
      <c r="L3" s="1942"/>
      <c r="M3" s="1957" t="s">
        <v>875</v>
      </c>
      <c r="N3" s="1957"/>
      <c r="O3" s="1942" t="s">
        <v>289</v>
      </c>
      <c r="P3" s="1942"/>
      <c r="Q3" s="1942" t="s">
        <v>797</v>
      </c>
      <c r="R3" s="1942"/>
      <c r="S3" s="1942" t="s">
        <v>796</v>
      </c>
      <c r="T3" s="1942"/>
      <c r="U3" s="1942" t="s">
        <v>177</v>
      </c>
      <c r="V3" s="1942"/>
      <c r="W3" s="1943" t="s">
        <v>178</v>
      </c>
      <c r="X3" s="1943"/>
      <c r="Y3" s="1942" t="s">
        <v>179</v>
      </c>
      <c r="Z3" s="1942"/>
      <c r="AA3" s="1942" t="s">
        <v>180</v>
      </c>
      <c r="AB3" s="1942"/>
      <c r="AC3" s="1942" t="s">
        <v>181</v>
      </c>
      <c r="AD3" s="1942"/>
    </row>
    <row r="4" spans="1:30" ht="14.25" customHeight="1">
      <c r="A4" s="1954"/>
      <c r="B4" s="1955"/>
      <c r="C4" s="1606" t="s">
        <v>182</v>
      </c>
      <c r="D4" s="1606" t="s">
        <v>183</v>
      </c>
      <c r="E4" s="1606" t="s">
        <v>182</v>
      </c>
      <c r="F4" s="1606" t="s">
        <v>183</v>
      </c>
      <c r="G4" s="1606" t="s">
        <v>182</v>
      </c>
      <c r="H4" s="1606" t="s">
        <v>183</v>
      </c>
      <c r="I4" s="1606" t="s">
        <v>182</v>
      </c>
      <c r="J4" s="1606" t="s">
        <v>183</v>
      </c>
      <c r="K4" s="1606" t="s">
        <v>182</v>
      </c>
      <c r="L4" s="1606" t="s">
        <v>183</v>
      </c>
      <c r="M4" s="1606" t="s">
        <v>182</v>
      </c>
      <c r="N4" s="1606" t="s">
        <v>183</v>
      </c>
      <c r="O4" s="1606" t="s">
        <v>182</v>
      </c>
      <c r="P4" s="1606" t="s">
        <v>183</v>
      </c>
      <c r="Q4" s="1606" t="s">
        <v>182</v>
      </c>
      <c r="R4" s="1606" t="s">
        <v>183</v>
      </c>
      <c r="S4" s="1606" t="s">
        <v>182</v>
      </c>
      <c r="T4" s="1606" t="s">
        <v>183</v>
      </c>
      <c r="U4" s="1606" t="s">
        <v>182</v>
      </c>
      <c r="V4" s="1606" t="s">
        <v>183</v>
      </c>
      <c r="W4" s="1606" t="s">
        <v>182</v>
      </c>
      <c r="X4" s="1606" t="s">
        <v>183</v>
      </c>
      <c r="Y4" s="1606" t="s">
        <v>182</v>
      </c>
      <c r="Z4" s="1606" t="s">
        <v>183</v>
      </c>
      <c r="AA4" s="1606" t="s">
        <v>182</v>
      </c>
      <c r="AB4" s="1606" t="s">
        <v>183</v>
      </c>
      <c r="AC4" s="1606" t="s">
        <v>182</v>
      </c>
      <c r="AD4" s="1606" t="s">
        <v>183</v>
      </c>
    </row>
    <row r="5" spans="1:30" ht="19.5" customHeight="1">
      <c r="A5" s="1615">
        <v>1</v>
      </c>
      <c r="B5" s="1616" t="str">
        <f>TCMR!B15</f>
        <v>TP Tuyên Quang   </v>
      </c>
      <c r="C5" s="1617">
        <v>0</v>
      </c>
      <c r="D5" s="1617">
        <v>0</v>
      </c>
      <c r="E5" s="1617">
        <v>0</v>
      </c>
      <c r="F5" s="1617">
        <v>0</v>
      </c>
      <c r="G5" s="1617">
        <v>0</v>
      </c>
      <c r="H5" s="1617">
        <v>0</v>
      </c>
      <c r="I5" s="1617">
        <v>0</v>
      </c>
      <c r="J5" s="1618">
        <v>0</v>
      </c>
      <c r="K5" s="1619">
        <v>112</v>
      </c>
      <c r="L5" s="1618">
        <v>0</v>
      </c>
      <c r="M5" s="1618">
        <v>0</v>
      </c>
      <c r="N5" s="1617">
        <v>0</v>
      </c>
      <c r="O5" s="1617">
        <v>6</v>
      </c>
      <c r="P5" s="1617">
        <v>0</v>
      </c>
      <c r="Q5" s="1617">
        <v>0</v>
      </c>
      <c r="R5" s="1617">
        <v>0</v>
      </c>
      <c r="S5" s="1617">
        <v>0</v>
      </c>
      <c r="T5" s="1617">
        <v>0</v>
      </c>
      <c r="U5" s="1617">
        <v>0</v>
      </c>
      <c r="V5" s="1617">
        <v>0</v>
      </c>
      <c r="W5" s="1617">
        <v>0</v>
      </c>
      <c r="X5" s="1617">
        <v>0</v>
      </c>
      <c r="Y5" s="1617">
        <v>126</v>
      </c>
      <c r="Z5" s="1617">
        <v>0</v>
      </c>
      <c r="AA5" s="1617">
        <v>0</v>
      </c>
      <c r="AB5" s="1617">
        <v>0</v>
      </c>
      <c r="AC5" s="1617">
        <v>0</v>
      </c>
      <c r="AD5" s="1617">
        <v>0</v>
      </c>
    </row>
    <row r="6" spans="1:30" ht="19.5" customHeight="1">
      <c r="A6" s="1615">
        <v>2</v>
      </c>
      <c r="B6" s="1616" t="str">
        <f>TCMR!B16</f>
        <v>H. Yên Sơn </v>
      </c>
      <c r="C6" s="1617">
        <v>0</v>
      </c>
      <c r="D6" s="1617">
        <v>0</v>
      </c>
      <c r="E6" s="1617">
        <v>0</v>
      </c>
      <c r="F6" s="1617">
        <v>0</v>
      </c>
      <c r="G6" s="1617">
        <v>0</v>
      </c>
      <c r="H6" s="1617">
        <v>0</v>
      </c>
      <c r="I6" s="1617">
        <v>1</v>
      </c>
      <c r="J6" s="1618">
        <v>0</v>
      </c>
      <c r="K6" s="1619">
        <v>972</v>
      </c>
      <c r="L6" s="1618">
        <v>0</v>
      </c>
      <c r="M6" s="1618">
        <v>2</v>
      </c>
      <c r="N6" s="1617">
        <v>0</v>
      </c>
      <c r="O6" s="1617">
        <v>1</v>
      </c>
      <c r="P6" s="1617">
        <v>0</v>
      </c>
      <c r="Q6" s="1617">
        <v>0</v>
      </c>
      <c r="R6" s="1617">
        <v>0</v>
      </c>
      <c r="S6" s="1617">
        <v>3</v>
      </c>
      <c r="T6" s="1617">
        <v>0</v>
      </c>
      <c r="U6" s="1617">
        <v>0</v>
      </c>
      <c r="V6" s="1617">
        <v>0</v>
      </c>
      <c r="W6" s="1617">
        <v>1</v>
      </c>
      <c r="X6" s="1617">
        <v>0</v>
      </c>
      <c r="Y6" s="1617">
        <v>392</v>
      </c>
      <c r="Z6" s="1617">
        <v>0</v>
      </c>
      <c r="AA6" s="1617">
        <v>0</v>
      </c>
      <c r="AB6" s="1617">
        <v>0</v>
      </c>
      <c r="AC6" s="1617">
        <v>0</v>
      </c>
      <c r="AD6" s="1617">
        <v>0</v>
      </c>
    </row>
    <row r="7" spans="1:30" ht="19.5" customHeight="1">
      <c r="A7" s="1615">
        <v>3</v>
      </c>
      <c r="B7" s="1616" t="str">
        <f>TCMR!B17</f>
        <v>H. Sơn Dương </v>
      </c>
      <c r="C7" s="1617">
        <v>0</v>
      </c>
      <c r="D7" s="1617">
        <v>0</v>
      </c>
      <c r="E7" s="1617">
        <v>0</v>
      </c>
      <c r="F7" s="1617">
        <v>0</v>
      </c>
      <c r="G7" s="1617">
        <v>14</v>
      </c>
      <c r="H7" s="1617">
        <v>0</v>
      </c>
      <c r="I7" s="1617">
        <v>3</v>
      </c>
      <c r="J7" s="1618">
        <v>0</v>
      </c>
      <c r="K7" s="1619">
        <v>1001</v>
      </c>
      <c r="L7" s="1618">
        <v>0</v>
      </c>
      <c r="M7" s="1618">
        <v>0</v>
      </c>
      <c r="N7" s="1617">
        <v>0</v>
      </c>
      <c r="O7" s="1617">
        <v>2</v>
      </c>
      <c r="P7" s="1617">
        <v>0</v>
      </c>
      <c r="Q7" s="1617">
        <v>0</v>
      </c>
      <c r="R7" s="1617">
        <v>0</v>
      </c>
      <c r="S7" s="1617">
        <v>2</v>
      </c>
      <c r="T7" s="1617">
        <v>0</v>
      </c>
      <c r="U7" s="1617">
        <v>0</v>
      </c>
      <c r="V7" s="1617">
        <v>0</v>
      </c>
      <c r="W7" s="1617">
        <v>0</v>
      </c>
      <c r="X7" s="1617">
        <v>0</v>
      </c>
      <c r="Y7" s="1617">
        <v>149</v>
      </c>
      <c r="Z7" s="1617">
        <v>0</v>
      </c>
      <c r="AA7" s="1617">
        <v>0</v>
      </c>
      <c r="AB7" s="1617">
        <v>0</v>
      </c>
      <c r="AC7" s="1617">
        <v>0</v>
      </c>
      <c r="AD7" s="1617">
        <v>0</v>
      </c>
    </row>
    <row r="8" spans="1:30" ht="19.5" customHeight="1">
      <c r="A8" s="1615">
        <v>4</v>
      </c>
      <c r="B8" s="1616" t="str">
        <f>TCMR!B18</f>
        <v>H. Hàm Yên</v>
      </c>
      <c r="C8" s="1617">
        <v>0</v>
      </c>
      <c r="D8" s="1617">
        <v>0</v>
      </c>
      <c r="E8" s="1617">
        <v>0</v>
      </c>
      <c r="F8" s="1617">
        <v>0</v>
      </c>
      <c r="G8" s="1617">
        <v>0</v>
      </c>
      <c r="H8" s="1617">
        <v>0</v>
      </c>
      <c r="I8" s="1617">
        <v>1</v>
      </c>
      <c r="J8" s="1618">
        <v>0</v>
      </c>
      <c r="K8" s="1619">
        <v>64</v>
      </c>
      <c r="L8" s="1618">
        <v>0</v>
      </c>
      <c r="M8" s="1618">
        <v>0</v>
      </c>
      <c r="N8" s="1617">
        <v>0</v>
      </c>
      <c r="O8" s="1617">
        <v>0</v>
      </c>
      <c r="P8" s="1617">
        <v>0</v>
      </c>
      <c r="Q8" s="1617">
        <v>0</v>
      </c>
      <c r="R8" s="1617">
        <v>0</v>
      </c>
      <c r="S8" s="1617">
        <v>0</v>
      </c>
      <c r="T8" s="1617">
        <v>0</v>
      </c>
      <c r="U8" s="1617">
        <v>0</v>
      </c>
      <c r="V8" s="1617">
        <v>0</v>
      </c>
      <c r="W8" s="1617">
        <v>0</v>
      </c>
      <c r="X8" s="1617">
        <v>0</v>
      </c>
      <c r="Y8" s="1617">
        <v>61</v>
      </c>
      <c r="Z8" s="1617">
        <v>0</v>
      </c>
      <c r="AA8" s="1617">
        <v>0</v>
      </c>
      <c r="AB8" s="1617">
        <v>0</v>
      </c>
      <c r="AC8" s="1617">
        <v>0</v>
      </c>
      <c r="AD8" s="1617">
        <v>0</v>
      </c>
    </row>
    <row r="9" spans="1:30" ht="19.5" customHeight="1">
      <c r="A9" s="1615">
        <v>5</v>
      </c>
      <c r="B9" s="1616" t="str">
        <f>TCMR!B19</f>
        <v>H. Chiêm Hoá</v>
      </c>
      <c r="C9" s="1617">
        <v>0</v>
      </c>
      <c r="D9" s="1617">
        <v>0</v>
      </c>
      <c r="E9" s="1617">
        <v>0</v>
      </c>
      <c r="F9" s="1617">
        <v>0</v>
      </c>
      <c r="G9" s="1617">
        <v>0</v>
      </c>
      <c r="H9" s="1617">
        <v>0</v>
      </c>
      <c r="I9" s="1617">
        <v>5</v>
      </c>
      <c r="J9" s="1618">
        <v>0</v>
      </c>
      <c r="K9" s="1619">
        <v>728</v>
      </c>
      <c r="L9" s="1618">
        <v>0</v>
      </c>
      <c r="M9" s="1618">
        <v>0</v>
      </c>
      <c r="N9" s="1617">
        <v>0</v>
      </c>
      <c r="O9" s="1617">
        <v>0</v>
      </c>
      <c r="P9" s="1617">
        <v>0</v>
      </c>
      <c r="Q9" s="1617">
        <v>0</v>
      </c>
      <c r="R9" s="1617">
        <v>0</v>
      </c>
      <c r="S9" s="1618">
        <v>2</v>
      </c>
      <c r="T9" s="1617">
        <v>0</v>
      </c>
      <c r="U9" s="1617">
        <v>0</v>
      </c>
      <c r="V9" s="1617">
        <v>0</v>
      </c>
      <c r="W9" s="1617">
        <v>0</v>
      </c>
      <c r="X9" s="1617">
        <v>0</v>
      </c>
      <c r="Y9" s="1617">
        <v>62</v>
      </c>
      <c r="Z9" s="1617">
        <v>0</v>
      </c>
      <c r="AA9" s="1617">
        <v>0</v>
      </c>
      <c r="AB9" s="1617">
        <v>0</v>
      </c>
      <c r="AC9" s="1617">
        <v>0</v>
      </c>
      <c r="AD9" s="1617">
        <v>0</v>
      </c>
    </row>
    <row r="10" spans="1:30" ht="19.5" customHeight="1">
      <c r="A10" s="1615">
        <v>6</v>
      </c>
      <c r="B10" s="1616" t="str">
        <f>TCMR!B20</f>
        <v>H. Na Hang</v>
      </c>
      <c r="C10" s="1617">
        <v>0</v>
      </c>
      <c r="D10" s="1617">
        <v>0</v>
      </c>
      <c r="E10" s="1617">
        <v>0</v>
      </c>
      <c r="F10" s="1617">
        <v>0</v>
      </c>
      <c r="G10" s="1617">
        <v>0</v>
      </c>
      <c r="H10" s="1617">
        <v>0</v>
      </c>
      <c r="I10" s="1617">
        <v>0</v>
      </c>
      <c r="J10" s="1618">
        <v>0</v>
      </c>
      <c r="K10" s="1619">
        <v>260</v>
      </c>
      <c r="L10" s="1618">
        <v>0</v>
      </c>
      <c r="M10" s="1618">
        <v>0</v>
      </c>
      <c r="N10" s="1617">
        <v>0</v>
      </c>
      <c r="O10" s="1617">
        <v>0</v>
      </c>
      <c r="P10" s="1617">
        <v>0</v>
      </c>
      <c r="Q10" s="1617">
        <v>0</v>
      </c>
      <c r="R10" s="1617">
        <v>0</v>
      </c>
      <c r="S10" s="1617">
        <v>0</v>
      </c>
      <c r="T10" s="1617">
        <v>0</v>
      </c>
      <c r="U10" s="1617">
        <v>0</v>
      </c>
      <c r="V10" s="1617">
        <v>0</v>
      </c>
      <c r="W10" s="1617">
        <v>0</v>
      </c>
      <c r="X10" s="1617">
        <v>0</v>
      </c>
      <c r="Y10" s="1617">
        <v>38</v>
      </c>
      <c r="Z10" s="1617">
        <v>0</v>
      </c>
      <c r="AA10" s="1617">
        <v>0</v>
      </c>
      <c r="AB10" s="1617">
        <v>0</v>
      </c>
      <c r="AC10" s="1617">
        <v>1</v>
      </c>
      <c r="AD10" s="1617">
        <v>0</v>
      </c>
    </row>
    <row r="11" spans="1:30" ht="19.5" customHeight="1">
      <c r="A11" s="1615">
        <v>7</v>
      </c>
      <c r="B11" s="1616" t="str">
        <f>TCMR!B21</f>
        <v>H. Lâm Bình  </v>
      </c>
      <c r="C11" s="1617">
        <v>0</v>
      </c>
      <c r="D11" s="1617">
        <v>0</v>
      </c>
      <c r="E11" s="1617">
        <v>0</v>
      </c>
      <c r="F11" s="1617">
        <v>0</v>
      </c>
      <c r="G11" s="1617">
        <v>0</v>
      </c>
      <c r="H11" s="1617">
        <v>0</v>
      </c>
      <c r="I11" s="1617">
        <v>0</v>
      </c>
      <c r="J11" s="1617">
        <v>0</v>
      </c>
      <c r="K11" s="1618">
        <v>145</v>
      </c>
      <c r="L11" s="1618">
        <v>0</v>
      </c>
      <c r="M11" s="1618">
        <v>4</v>
      </c>
      <c r="N11" s="1617">
        <v>0</v>
      </c>
      <c r="O11" s="1617">
        <v>0</v>
      </c>
      <c r="P11" s="1617">
        <v>0</v>
      </c>
      <c r="Q11" s="1617">
        <v>0</v>
      </c>
      <c r="R11" s="1617">
        <v>0</v>
      </c>
      <c r="S11" s="1617">
        <v>0</v>
      </c>
      <c r="T11" s="1617">
        <v>0</v>
      </c>
      <c r="U11" s="1617">
        <v>0</v>
      </c>
      <c r="V11" s="1617">
        <v>0</v>
      </c>
      <c r="W11" s="1617">
        <v>0</v>
      </c>
      <c r="X11" s="1617">
        <v>0</v>
      </c>
      <c r="Y11" s="1617">
        <v>94</v>
      </c>
      <c r="Z11" s="1617">
        <v>0</v>
      </c>
      <c r="AA11" s="1617">
        <v>0</v>
      </c>
      <c r="AB11" s="1617">
        <v>0</v>
      </c>
      <c r="AC11" s="1617">
        <v>0</v>
      </c>
      <c r="AD11" s="1617">
        <v>0</v>
      </c>
    </row>
    <row r="12" spans="1:30" s="26" customFormat="1" ht="19.5" customHeight="1">
      <c r="A12" s="1947" t="s">
        <v>13</v>
      </c>
      <c r="B12" s="1947"/>
      <c r="C12" s="1607">
        <f>SUM(C5:C11)</f>
        <v>0</v>
      </c>
      <c r="D12" s="1607">
        <f aca="true" t="shared" si="0" ref="D12:AD12">SUM(D5:D11)</f>
        <v>0</v>
      </c>
      <c r="E12" s="1607">
        <f t="shared" si="0"/>
        <v>0</v>
      </c>
      <c r="F12" s="1607">
        <f t="shared" si="0"/>
        <v>0</v>
      </c>
      <c r="G12" s="1607">
        <f t="shared" si="0"/>
        <v>14</v>
      </c>
      <c r="H12" s="1607">
        <f t="shared" si="0"/>
        <v>0</v>
      </c>
      <c r="I12" s="1607">
        <f t="shared" si="0"/>
        <v>10</v>
      </c>
      <c r="J12" s="1607">
        <f t="shared" si="0"/>
        <v>0</v>
      </c>
      <c r="K12" s="1607">
        <f t="shared" si="0"/>
        <v>3282</v>
      </c>
      <c r="L12" s="1607">
        <f t="shared" si="0"/>
        <v>0</v>
      </c>
      <c r="M12" s="1607">
        <f t="shared" si="0"/>
        <v>6</v>
      </c>
      <c r="N12" s="1607">
        <f t="shared" si="0"/>
        <v>0</v>
      </c>
      <c r="O12" s="1607">
        <f t="shared" si="0"/>
        <v>9</v>
      </c>
      <c r="P12" s="1607">
        <f t="shared" si="0"/>
        <v>0</v>
      </c>
      <c r="Q12" s="1607">
        <f t="shared" si="0"/>
        <v>0</v>
      </c>
      <c r="R12" s="1607">
        <f t="shared" si="0"/>
        <v>0</v>
      </c>
      <c r="S12" s="1607">
        <f t="shared" si="0"/>
        <v>7</v>
      </c>
      <c r="T12" s="1607">
        <f t="shared" si="0"/>
        <v>0</v>
      </c>
      <c r="U12" s="1607">
        <f t="shared" si="0"/>
        <v>0</v>
      </c>
      <c r="V12" s="1607">
        <f t="shared" si="0"/>
        <v>0</v>
      </c>
      <c r="W12" s="1607">
        <f t="shared" si="0"/>
        <v>1</v>
      </c>
      <c r="X12" s="1607">
        <f t="shared" si="0"/>
        <v>0</v>
      </c>
      <c r="Y12" s="1607">
        <f t="shared" si="0"/>
        <v>922</v>
      </c>
      <c r="Z12" s="1607">
        <f t="shared" si="0"/>
        <v>0</v>
      </c>
      <c r="AA12" s="1607">
        <f t="shared" si="0"/>
        <v>0</v>
      </c>
      <c r="AB12" s="1607">
        <f t="shared" si="0"/>
        <v>0</v>
      </c>
      <c r="AC12" s="1607">
        <f t="shared" si="0"/>
        <v>1</v>
      </c>
      <c r="AD12" s="1607">
        <f t="shared" si="0"/>
        <v>0</v>
      </c>
    </row>
    <row r="13" spans="1:30" ht="13.5" customHeight="1">
      <c r="A13" s="1608"/>
      <c r="B13" s="1609"/>
      <c r="C13" s="1609"/>
      <c r="D13" s="1609"/>
      <c r="E13" s="1609"/>
      <c r="F13" s="1609"/>
      <c r="G13" s="1609"/>
      <c r="H13" s="1609"/>
      <c r="I13" s="1609"/>
      <c r="J13" s="1609"/>
      <c r="K13" s="1609"/>
      <c r="L13" s="1609"/>
      <c r="M13" s="1609"/>
      <c r="N13" s="1609"/>
      <c r="O13" s="1609"/>
      <c r="P13" s="1609"/>
      <c r="Q13" s="1609"/>
      <c r="R13" s="1609"/>
      <c r="S13" s="1609"/>
      <c r="T13" s="1609"/>
      <c r="U13" s="1609"/>
      <c r="V13" s="1609"/>
      <c r="W13" s="1609"/>
      <c r="X13" s="1609"/>
      <c r="Y13" s="1609"/>
      <c r="Z13" s="1609"/>
      <c r="AA13" s="1609"/>
      <c r="AB13" s="1609"/>
      <c r="AC13" s="1609"/>
      <c r="AD13" s="1609"/>
    </row>
    <row r="14" spans="1:30" ht="58.5" customHeight="1">
      <c r="A14" s="1954" t="s">
        <v>14</v>
      </c>
      <c r="B14" s="1955" t="s">
        <v>168</v>
      </c>
      <c r="C14" s="1942" t="s">
        <v>810</v>
      </c>
      <c r="D14" s="1942"/>
      <c r="E14" s="1959" t="s">
        <v>809</v>
      </c>
      <c r="F14" s="1959"/>
      <c r="G14" s="1942" t="s">
        <v>175</v>
      </c>
      <c r="H14" s="1942"/>
      <c r="I14" s="1942" t="s">
        <v>188</v>
      </c>
      <c r="J14" s="1942"/>
      <c r="K14" s="1942" t="s">
        <v>189</v>
      </c>
      <c r="L14" s="1942"/>
      <c r="M14" s="1942" t="s">
        <v>448</v>
      </c>
      <c r="N14" s="1942"/>
      <c r="O14" s="1942" t="s">
        <v>190</v>
      </c>
      <c r="P14" s="1942"/>
      <c r="Q14" s="1945" t="s">
        <v>191</v>
      </c>
      <c r="R14" s="1945"/>
      <c r="S14" s="1942" t="s">
        <v>192</v>
      </c>
      <c r="T14" s="1942"/>
      <c r="U14" s="1942" t="s">
        <v>193</v>
      </c>
      <c r="V14" s="1942"/>
      <c r="W14" s="1942" t="s">
        <v>194</v>
      </c>
      <c r="X14" s="1942"/>
      <c r="Y14" s="1942" t="s">
        <v>616</v>
      </c>
      <c r="Z14" s="1942"/>
      <c r="AA14" s="1942" t="s">
        <v>195</v>
      </c>
      <c r="AB14" s="1942"/>
      <c r="AC14" s="1950" t="s">
        <v>197</v>
      </c>
      <c r="AD14" s="1950"/>
    </row>
    <row r="15" spans="1:30" ht="14.25" customHeight="1">
      <c r="A15" s="1954"/>
      <c r="B15" s="1955"/>
      <c r="C15" s="1606" t="s">
        <v>182</v>
      </c>
      <c r="D15" s="1606" t="s">
        <v>183</v>
      </c>
      <c r="E15" s="1606" t="s">
        <v>182</v>
      </c>
      <c r="F15" s="1606" t="s">
        <v>183</v>
      </c>
      <c r="G15" s="1606" t="s">
        <v>182</v>
      </c>
      <c r="H15" s="1606" t="s">
        <v>183</v>
      </c>
      <c r="I15" s="1606" t="s">
        <v>182</v>
      </c>
      <c r="J15" s="1606" t="s">
        <v>183</v>
      </c>
      <c r="K15" s="1606" t="s">
        <v>182</v>
      </c>
      <c r="L15" s="1606" t="s">
        <v>183</v>
      </c>
      <c r="M15" s="1606" t="s">
        <v>182</v>
      </c>
      <c r="N15" s="1606" t="s">
        <v>183</v>
      </c>
      <c r="O15" s="1606" t="s">
        <v>182</v>
      </c>
      <c r="P15" s="1606" t="s">
        <v>183</v>
      </c>
      <c r="Q15" s="1606" t="s">
        <v>182</v>
      </c>
      <c r="R15" s="1606" t="s">
        <v>183</v>
      </c>
      <c r="S15" s="1606" t="s">
        <v>182</v>
      </c>
      <c r="T15" s="1606" t="s">
        <v>183</v>
      </c>
      <c r="U15" s="1606" t="s">
        <v>182</v>
      </c>
      <c r="V15" s="1606" t="s">
        <v>183</v>
      </c>
      <c r="W15" s="1606" t="s">
        <v>182</v>
      </c>
      <c r="X15" s="1606" t="s">
        <v>183</v>
      </c>
      <c r="Y15" s="1606" t="s">
        <v>182</v>
      </c>
      <c r="Z15" s="1606" t="s">
        <v>183</v>
      </c>
      <c r="AA15" s="1606" t="s">
        <v>182</v>
      </c>
      <c r="AB15" s="1606" t="s">
        <v>183</v>
      </c>
      <c r="AC15" s="1606" t="s">
        <v>182</v>
      </c>
      <c r="AD15" s="1606" t="s">
        <v>183</v>
      </c>
    </row>
    <row r="16" spans="1:30" ht="20.25" customHeight="1">
      <c r="A16" s="1615">
        <v>1</v>
      </c>
      <c r="B16" s="1616" t="str">
        <f>TCMR!B15</f>
        <v>TP Tuyên Quang   </v>
      </c>
      <c r="C16" s="1617">
        <v>0</v>
      </c>
      <c r="D16" s="1617">
        <v>0</v>
      </c>
      <c r="E16" s="1617">
        <v>0</v>
      </c>
      <c r="F16" s="1617">
        <v>0</v>
      </c>
      <c r="G16" s="1617">
        <v>0</v>
      </c>
      <c r="H16" s="1617">
        <v>0</v>
      </c>
      <c r="I16" s="1617">
        <v>1</v>
      </c>
      <c r="J16" s="1617">
        <v>0</v>
      </c>
      <c r="K16" s="1617">
        <v>27</v>
      </c>
      <c r="L16" s="1617">
        <v>0</v>
      </c>
      <c r="M16" s="1617">
        <v>0</v>
      </c>
      <c r="N16" s="1617">
        <v>0</v>
      </c>
      <c r="O16" s="1619">
        <v>298</v>
      </c>
      <c r="P16" s="1617">
        <v>0</v>
      </c>
      <c r="Q16" s="1617">
        <v>0</v>
      </c>
      <c r="R16" s="1617">
        <v>0</v>
      </c>
      <c r="S16" s="1619">
        <v>212</v>
      </c>
      <c r="T16" s="1617">
        <v>0</v>
      </c>
      <c r="U16" s="1617">
        <v>0</v>
      </c>
      <c r="V16" s="1617">
        <v>0</v>
      </c>
      <c r="W16" s="1617">
        <v>0</v>
      </c>
      <c r="X16" s="1617">
        <v>0</v>
      </c>
      <c r="Y16" s="1617">
        <v>2</v>
      </c>
      <c r="Z16" s="1617">
        <v>0</v>
      </c>
      <c r="AA16" s="1617">
        <v>0</v>
      </c>
      <c r="AB16" s="1617">
        <v>0</v>
      </c>
      <c r="AC16" s="1617">
        <v>0</v>
      </c>
      <c r="AD16" s="1617">
        <v>0</v>
      </c>
    </row>
    <row r="17" spans="1:30" ht="20.25" customHeight="1">
      <c r="A17" s="1615">
        <v>2</v>
      </c>
      <c r="B17" s="1616" t="str">
        <f>TCMR!B16</f>
        <v>H. Yên Sơn </v>
      </c>
      <c r="C17" s="1617">
        <v>0</v>
      </c>
      <c r="D17" s="1617">
        <v>0</v>
      </c>
      <c r="E17" s="1617">
        <v>0</v>
      </c>
      <c r="F17" s="1617">
        <v>0</v>
      </c>
      <c r="G17" s="1617">
        <v>0</v>
      </c>
      <c r="H17" s="1617">
        <v>0</v>
      </c>
      <c r="I17" s="1617">
        <v>0</v>
      </c>
      <c r="J17" s="1617">
        <v>0</v>
      </c>
      <c r="K17" s="1617">
        <v>33</v>
      </c>
      <c r="L17" s="1617">
        <v>0</v>
      </c>
      <c r="M17" s="1617">
        <v>0</v>
      </c>
      <c r="N17" s="1617">
        <v>0</v>
      </c>
      <c r="O17" s="1619">
        <v>881</v>
      </c>
      <c r="P17" s="1617">
        <v>0</v>
      </c>
      <c r="Q17" s="1617">
        <v>0</v>
      </c>
      <c r="R17" s="1617">
        <v>0</v>
      </c>
      <c r="S17" s="1617">
        <v>1020</v>
      </c>
      <c r="T17" s="1617">
        <v>0</v>
      </c>
      <c r="U17" s="1617">
        <v>0</v>
      </c>
      <c r="V17" s="1617">
        <v>0</v>
      </c>
      <c r="W17" s="1617">
        <v>0</v>
      </c>
      <c r="X17" s="1617">
        <v>0</v>
      </c>
      <c r="Y17" s="1617">
        <v>20</v>
      </c>
      <c r="Z17" s="1617">
        <v>0</v>
      </c>
      <c r="AA17" s="1617">
        <v>0</v>
      </c>
      <c r="AB17" s="1617">
        <v>0</v>
      </c>
      <c r="AC17" s="1617">
        <v>0</v>
      </c>
      <c r="AD17" s="1617">
        <v>0</v>
      </c>
    </row>
    <row r="18" spans="1:30" ht="20.25" customHeight="1">
      <c r="A18" s="1615">
        <v>3</v>
      </c>
      <c r="B18" s="1616" t="str">
        <f>TCMR!B17</f>
        <v>H. Sơn Dương </v>
      </c>
      <c r="C18" s="1617">
        <v>0</v>
      </c>
      <c r="D18" s="1617">
        <v>0</v>
      </c>
      <c r="E18" s="1617">
        <v>0</v>
      </c>
      <c r="F18" s="1617">
        <v>0</v>
      </c>
      <c r="G18" s="1617">
        <v>0</v>
      </c>
      <c r="H18" s="1617">
        <v>0</v>
      </c>
      <c r="I18" s="1617">
        <v>3</v>
      </c>
      <c r="J18" s="1617">
        <v>0</v>
      </c>
      <c r="K18" s="1617">
        <v>36</v>
      </c>
      <c r="L18" s="1617">
        <v>0</v>
      </c>
      <c r="M18" s="1617">
        <v>0</v>
      </c>
      <c r="N18" s="1617">
        <v>0</v>
      </c>
      <c r="O18" s="1619">
        <v>1732</v>
      </c>
      <c r="P18" s="1617">
        <v>0</v>
      </c>
      <c r="Q18" s="1617">
        <v>0</v>
      </c>
      <c r="R18" s="1617">
        <v>0</v>
      </c>
      <c r="S18" s="1619">
        <v>800</v>
      </c>
      <c r="T18" s="1617">
        <v>0</v>
      </c>
      <c r="U18" s="1617">
        <v>0</v>
      </c>
      <c r="V18" s="1617">
        <v>0</v>
      </c>
      <c r="W18" s="1617">
        <v>0</v>
      </c>
      <c r="X18" s="1617">
        <v>0</v>
      </c>
      <c r="Y18" s="1617">
        <v>3</v>
      </c>
      <c r="Z18" s="1617">
        <v>0</v>
      </c>
      <c r="AA18" s="1617">
        <v>0</v>
      </c>
      <c r="AB18" s="1617">
        <v>0</v>
      </c>
      <c r="AC18" s="1617">
        <v>0</v>
      </c>
      <c r="AD18" s="1617">
        <v>0</v>
      </c>
    </row>
    <row r="19" spans="1:30" ht="20.25" customHeight="1">
      <c r="A19" s="1615">
        <v>4</v>
      </c>
      <c r="B19" s="1616" t="str">
        <f>TCMR!B18</f>
        <v>H. Hàm Yên</v>
      </c>
      <c r="C19" s="1617">
        <v>0</v>
      </c>
      <c r="D19" s="1617">
        <v>0</v>
      </c>
      <c r="E19" s="1617">
        <v>0</v>
      </c>
      <c r="F19" s="1617">
        <v>0</v>
      </c>
      <c r="G19" s="1617">
        <v>0</v>
      </c>
      <c r="H19" s="1617">
        <v>0</v>
      </c>
      <c r="I19" s="1617">
        <v>4</v>
      </c>
      <c r="J19" s="1617">
        <v>0</v>
      </c>
      <c r="K19" s="1617">
        <v>13</v>
      </c>
      <c r="L19" s="1617">
        <v>0</v>
      </c>
      <c r="M19" s="1617">
        <v>0</v>
      </c>
      <c r="N19" s="1617">
        <v>0</v>
      </c>
      <c r="O19" s="1619">
        <v>270</v>
      </c>
      <c r="P19" s="1617">
        <v>0</v>
      </c>
      <c r="Q19" s="1617">
        <v>0</v>
      </c>
      <c r="R19" s="1617">
        <v>0</v>
      </c>
      <c r="S19" s="1617">
        <v>119</v>
      </c>
      <c r="T19" s="1617">
        <v>0</v>
      </c>
      <c r="U19" s="1617">
        <v>0</v>
      </c>
      <c r="V19" s="1617">
        <v>0</v>
      </c>
      <c r="W19" s="1617">
        <v>0</v>
      </c>
      <c r="X19" s="1617">
        <v>0</v>
      </c>
      <c r="Y19" s="1617">
        <v>7</v>
      </c>
      <c r="Z19" s="1617">
        <v>0</v>
      </c>
      <c r="AA19" s="1617">
        <v>0</v>
      </c>
      <c r="AB19" s="1617">
        <v>0</v>
      </c>
      <c r="AC19" s="1617">
        <v>0</v>
      </c>
      <c r="AD19" s="1617">
        <v>0</v>
      </c>
    </row>
    <row r="20" spans="1:30" ht="20.25" customHeight="1">
      <c r="A20" s="1615">
        <v>5</v>
      </c>
      <c r="B20" s="1616" t="str">
        <f>TCMR!B19</f>
        <v>H. Chiêm Hoá</v>
      </c>
      <c r="C20" s="1617">
        <v>0</v>
      </c>
      <c r="D20" s="1617">
        <v>0</v>
      </c>
      <c r="E20" s="1617">
        <v>3</v>
      </c>
      <c r="F20" s="1617">
        <v>0</v>
      </c>
      <c r="G20" s="1617">
        <v>0</v>
      </c>
      <c r="H20" s="1617">
        <v>0</v>
      </c>
      <c r="I20" s="1617">
        <v>0</v>
      </c>
      <c r="J20" s="1617">
        <v>0</v>
      </c>
      <c r="K20" s="1617">
        <v>21</v>
      </c>
      <c r="L20" s="1617">
        <v>0</v>
      </c>
      <c r="M20" s="1617">
        <v>0</v>
      </c>
      <c r="N20" s="1617">
        <v>0</v>
      </c>
      <c r="O20" s="1619">
        <v>1663</v>
      </c>
      <c r="P20" s="1617">
        <v>0</v>
      </c>
      <c r="Q20" s="1617">
        <v>0</v>
      </c>
      <c r="R20" s="1617">
        <v>0</v>
      </c>
      <c r="S20" s="1619">
        <v>414</v>
      </c>
      <c r="T20" s="1617">
        <v>0</v>
      </c>
      <c r="U20" s="1617">
        <v>0</v>
      </c>
      <c r="V20" s="1617">
        <v>0</v>
      </c>
      <c r="W20" s="1617">
        <v>0</v>
      </c>
      <c r="X20" s="1617">
        <v>0</v>
      </c>
      <c r="Y20" s="1617">
        <v>0</v>
      </c>
      <c r="Z20" s="1617">
        <v>0</v>
      </c>
      <c r="AA20" s="1617">
        <v>0</v>
      </c>
      <c r="AB20" s="1617">
        <v>0</v>
      </c>
      <c r="AC20" s="1617">
        <v>0</v>
      </c>
      <c r="AD20" s="1617">
        <v>0</v>
      </c>
    </row>
    <row r="21" spans="1:30" ht="20.25" customHeight="1">
      <c r="A21" s="1615">
        <v>6</v>
      </c>
      <c r="B21" s="1616" t="str">
        <f>TCMR!B20</f>
        <v>H. Na Hang</v>
      </c>
      <c r="C21" s="1617">
        <v>0</v>
      </c>
      <c r="D21" s="1617">
        <v>0</v>
      </c>
      <c r="E21" s="1617">
        <v>0</v>
      </c>
      <c r="F21" s="1617">
        <v>0</v>
      </c>
      <c r="G21" s="1617">
        <v>0</v>
      </c>
      <c r="H21" s="1617">
        <v>0</v>
      </c>
      <c r="I21" s="1617">
        <v>0</v>
      </c>
      <c r="J21" s="1617">
        <v>0</v>
      </c>
      <c r="K21" s="1617">
        <v>16</v>
      </c>
      <c r="L21" s="1617">
        <v>0</v>
      </c>
      <c r="M21" s="1617">
        <v>0</v>
      </c>
      <c r="N21" s="1617">
        <v>0</v>
      </c>
      <c r="O21" s="1619">
        <v>594</v>
      </c>
      <c r="P21" s="1617">
        <v>0</v>
      </c>
      <c r="Q21" s="1617">
        <v>0</v>
      </c>
      <c r="R21" s="1617">
        <v>0</v>
      </c>
      <c r="S21" s="1619">
        <v>127</v>
      </c>
      <c r="T21" s="1617">
        <v>0</v>
      </c>
      <c r="U21" s="1617">
        <v>0</v>
      </c>
      <c r="V21" s="1617">
        <v>0</v>
      </c>
      <c r="W21" s="1617">
        <v>0</v>
      </c>
      <c r="X21" s="1617">
        <v>0</v>
      </c>
      <c r="Y21" s="1617">
        <v>0</v>
      </c>
      <c r="Z21" s="1617">
        <v>0</v>
      </c>
      <c r="AA21" s="1617">
        <v>0</v>
      </c>
      <c r="AB21" s="1617">
        <v>0</v>
      </c>
      <c r="AC21" s="1617">
        <v>0</v>
      </c>
      <c r="AD21" s="1617">
        <v>0</v>
      </c>
    </row>
    <row r="22" spans="1:30" ht="20.25" customHeight="1">
      <c r="A22" s="1615">
        <v>7</v>
      </c>
      <c r="B22" s="1616" t="str">
        <f>TCMR!B21</f>
        <v>H. Lâm Bình  </v>
      </c>
      <c r="C22" s="1617">
        <v>0</v>
      </c>
      <c r="D22" s="1617">
        <v>0</v>
      </c>
      <c r="E22" s="1617">
        <v>0</v>
      </c>
      <c r="F22" s="1617">
        <v>0</v>
      </c>
      <c r="G22" s="1617">
        <v>0</v>
      </c>
      <c r="H22" s="1617">
        <v>0</v>
      </c>
      <c r="I22" s="1617">
        <v>0</v>
      </c>
      <c r="J22" s="1617">
        <v>0</v>
      </c>
      <c r="K22" s="1617">
        <v>5</v>
      </c>
      <c r="L22" s="1617">
        <v>0</v>
      </c>
      <c r="M22" s="1617">
        <v>0</v>
      </c>
      <c r="N22" s="1617">
        <v>0</v>
      </c>
      <c r="O22" s="1619">
        <v>378</v>
      </c>
      <c r="P22" s="1617">
        <v>0</v>
      </c>
      <c r="Q22" s="1617">
        <v>0</v>
      </c>
      <c r="R22" s="1617">
        <v>0</v>
      </c>
      <c r="S22" s="1619">
        <v>140</v>
      </c>
      <c r="T22" s="1617">
        <v>0</v>
      </c>
      <c r="U22" s="1617">
        <v>0</v>
      </c>
      <c r="V22" s="1617">
        <v>0</v>
      </c>
      <c r="W22" s="1617">
        <v>0</v>
      </c>
      <c r="X22" s="1617">
        <v>0</v>
      </c>
      <c r="Y22" s="1617">
        <v>0</v>
      </c>
      <c r="Z22" s="1617">
        <v>0</v>
      </c>
      <c r="AA22" s="1617">
        <v>0</v>
      </c>
      <c r="AB22" s="1617">
        <v>0</v>
      </c>
      <c r="AC22" s="1617">
        <v>0</v>
      </c>
      <c r="AD22" s="1617">
        <v>0</v>
      </c>
    </row>
    <row r="23" spans="1:30" ht="21" customHeight="1">
      <c r="A23" s="1947" t="str">
        <f>A12</f>
        <v>Cộng </v>
      </c>
      <c r="B23" s="1947"/>
      <c r="C23" s="1610">
        <f aca="true" t="shared" si="1" ref="C23:AD23">SUM(C16:C22)</f>
        <v>0</v>
      </c>
      <c r="D23" s="1610">
        <f t="shared" si="1"/>
        <v>0</v>
      </c>
      <c r="E23" s="1610">
        <f t="shared" si="1"/>
        <v>3</v>
      </c>
      <c r="F23" s="1610">
        <f t="shared" si="1"/>
        <v>0</v>
      </c>
      <c r="G23" s="1610">
        <f t="shared" si="1"/>
        <v>0</v>
      </c>
      <c r="H23" s="1610">
        <f t="shared" si="1"/>
        <v>0</v>
      </c>
      <c r="I23" s="1610">
        <f t="shared" si="1"/>
        <v>8</v>
      </c>
      <c r="J23" s="1610">
        <f t="shared" si="1"/>
        <v>0</v>
      </c>
      <c r="K23" s="1610">
        <f t="shared" si="1"/>
        <v>151</v>
      </c>
      <c r="L23" s="1610">
        <f t="shared" si="1"/>
        <v>0</v>
      </c>
      <c r="M23" s="1610">
        <f t="shared" si="1"/>
        <v>0</v>
      </c>
      <c r="N23" s="1610">
        <f t="shared" si="1"/>
        <v>0</v>
      </c>
      <c r="O23" s="1611">
        <f t="shared" si="1"/>
        <v>5816</v>
      </c>
      <c r="P23" s="1610">
        <f t="shared" si="1"/>
        <v>0</v>
      </c>
      <c r="Q23" s="1610">
        <f t="shared" si="1"/>
        <v>0</v>
      </c>
      <c r="R23" s="1610">
        <f t="shared" si="1"/>
        <v>0</v>
      </c>
      <c r="S23" s="1611">
        <f t="shared" si="1"/>
        <v>2832</v>
      </c>
      <c r="T23" s="1610">
        <f t="shared" si="1"/>
        <v>0</v>
      </c>
      <c r="U23" s="1610">
        <f t="shared" si="1"/>
        <v>0</v>
      </c>
      <c r="V23" s="1610">
        <f t="shared" si="1"/>
        <v>0</v>
      </c>
      <c r="W23" s="1610">
        <f t="shared" si="1"/>
        <v>0</v>
      </c>
      <c r="X23" s="1610">
        <f t="shared" si="1"/>
        <v>0</v>
      </c>
      <c r="Y23" s="1610">
        <f t="shared" si="1"/>
        <v>32</v>
      </c>
      <c r="Z23" s="1610">
        <f t="shared" si="1"/>
        <v>0</v>
      </c>
      <c r="AA23" s="1610">
        <f t="shared" si="1"/>
        <v>0</v>
      </c>
      <c r="AB23" s="1610">
        <f t="shared" si="1"/>
        <v>0</v>
      </c>
      <c r="AC23" s="1610">
        <f t="shared" si="1"/>
        <v>0</v>
      </c>
      <c r="AD23" s="1610">
        <f t="shared" si="1"/>
        <v>0</v>
      </c>
    </row>
    <row r="24" spans="1:30" ht="15.75">
      <c r="A24" s="1956" t="s">
        <v>935</v>
      </c>
      <c r="B24" s="1956"/>
      <c r="C24" s="1956"/>
      <c r="D24" s="1956"/>
      <c r="E24" s="1956"/>
      <c r="F24" s="1956"/>
      <c r="G24" s="1612"/>
      <c r="H24" s="1612"/>
      <c r="I24" s="1612"/>
      <c r="J24" s="1612"/>
      <c r="K24" s="1612"/>
      <c r="L24" s="1612"/>
      <c r="M24" s="1612"/>
      <c r="N24" s="1612"/>
      <c r="O24" s="1612"/>
      <c r="P24" s="1612"/>
      <c r="Q24" s="1612"/>
      <c r="R24" s="1612"/>
      <c r="S24" s="1612"/>
      <c r="T24" s="1612"/>
      <c r="U24" s="1612"/>
      <c r="V24" s="1612"/>
      <c r="W24" s="1612"/>
      <c r="X24" s="1612"/>
      <c r="Y24" s="1612"/>
      <c r="Z24" s="1612"/>
      <c r="AA24" s="1612"/>
      <c r="AB24" s="1612"/>
      <c r="AC24" s="1612"/>
      <c r="AD24" s="1612"/>
    </row>
    <row r="25" spans="1:30" ht="15" customHeight="1" hidden="1">
      <c r="A25" s="1948" t="s">
        <v>779</v>
      </c>
      <c r="B25" s="1948"/>
      <c r="C25" s="1948"/>
      <c r="D25" s="1948"/>
      <c r="E25" s="1948"/>
      <c r="F25" s="1948"/>
      <c r="G25" s="896"/>
      <c r="H25" s="896"/>
      <c r="I25" s="896"/>
      <c r="J25" s="896"/>
      <c r="K25" s="896"/>
      <c r="L25" s="896"/>
      <c r="M25" s="896"/>
      <c r="N25" s="896"/>
      <c r="O25" s="896"/>
      <c r="P25" s="896"/>
      <c r="Q25" s="896"/>
      <c r="R25" s="896"/>
      <c r="S25" s="896"/>
      <c r="T25" s="896"/>
      <c r="U25" s="896"/>
      <c r="V25" s="896"/>
      <c r="W25" s="896"/>
      <c r="X25" s="896"/>
      <c r="Y25" s="896"/>
      <c r="Z25" s="896"/>
      <c r="AA25" s="896"/>
      <c r="AB25" s="896"/>
      <c r="AC25" s="896"/>
      <c r="AD25" s="896"/>
    </row>
    <row r="26" spans="1:31" s="727" customFormat="1" ht="15" customHeight="1" hidden="1">
      <c r="A26" s="1953" t="s">
        <v>777</v>
      </c>
      <c r="B26" s="1953"/>
      <c r="C26" s="1953"/>
      <c r="D26" s="1953"/>
      <c r="E26" s="1953"/>
      <c r="F26" s="1953"/>
      <c r="G26" s="1953"/>
      <c r="H26" s="1953"/>
      <c r="I26" s="1953"/>
      <c r="J26" s="1953"/>
      <c r="K26" s="1953"/>
      <c r="L26" s="1953"/>
      <c r="M26" s="1953"/>
      <c r="N26" s="1953"/>
      <c r="O26" s="1953"/>
      <c r="P26" s="1953"/>
      <c r="Q26" s="1953"/>
      <c r="R26" s="1953"/>
      <c r="S26" s="1953"/>
      <c r="T26" s="1953"/>
      <c r="U26" s="1953"/>
      <c r="V26" s="1953"/>
      <c r="W26" s="1953"/>
      <c r="X26" s="1953"/>
      <c r="Y26" s="1953"/>
      <c r="Z26" s="1953"/>
      <c r="AA26" s="1953"/>
      <c r="AB26" s="1953"/>
      <c r="AC26" s="1953"/>
      <c r="AD26" s="1953"/>
      <c r="AE26" s="27"/>
    </row>
    <row r="27" spans="1:31" s="727" customFormat="1" ht="15" customHeight="1" hidden="1">
      <c r="A27" s="1951" t="s">
        <v>776</v>
      </c>
      <c r="B27" s="1951"/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27"/>
    </row>
    <row r="28" spans="1:31" s="727" customFormat="1" ht="15" customHeight="1" hidden="1">
      <c r="A28" s="1951" t="s">
        <v>778</v>
      </c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27"/>
    </row>
    <row r="29" spans="1:30" ht="15" customHeight="1" hidden="1">
      <c r="A29" s="1949" t="s">
        <v>781</v>
      </c>
      <c r="B29" s="1949"/>
      <c r="C29" s="1949"/>
      <c r="D29" s="1949"/>
      <c r="E29" s="1949"/>
      <c r="F29" s="1949"/>
      <c r="G29" s="897"/>
      <c r="H29" s="897"/>
      <c r="I29" s="897"/>
      <c r="J29" s="897"/>
      <c r="K29" s="897"/>
      <c r="L29" s="897"/>
      <c r="M29" s="897"/>
      <c r="N29" s="897"/>
      <c r="O29" s="897"/>
      <c r="P29" s="897"/>
      <c r="Q29" s="897"/>
      <c r="R29" s="897"/>
      <c r="S29" s="897"/>
      <c r="T29" s="897"/>
      <c r="U29" s="897"/>
      <c r="V29" s="897"/>
      <c r="W29" s="897"/>
      <c r="X29" s="897"/>
      <c r="Y29" s="897"/>
      <c r="Z29" s="897"/>
      <c r="AA29" s="897"/>
      <c r="AB29" s="897"/>
      <c r="AC29" s="897"/>
      <c r="AD29" s="897"/>
    </row>
    <row r="30" spans="1:30" ht="15" customHeight="1" hidden="1">
      <c r="A30" s="1946" t="s">
        <v>780</v>
      </c>
      <c r="B30" s="1946"/>
      <c r="C30" s="1946"/>
      <c r="D30" s="1946"/>
      <c r="E30" s="1946"/>
      <c r="F30" s="1946"/>
      <c r="G30" s="1946"/>
      <c r="H30" s="1946"/>
      <c r="I30" s="1946"/>
      <c r="J30" s="1946"/>
      <c r="K30" s="1946"/>
      <c r="L30" s="1946"/>
      <c r="M30" s="1946"/>
      <c r="N30" s="1946"/>
      <c r="O30" s="1946"/>
      <c r="P30" s="1946"/>
      <c r="Q30" s="1946"/>
      <c r="R30" s="1946"/>
      <c r="S30" s="1946"/>
      <c r="T30" s="1946"/>
      <c r="U30" s="1946"/>
      <c r="V30" s="1946"/>
      <c r="W30" s="1946"/>
      <c r="X30" s="1946"/>
      <c r="Y30" s="1946"/>
      <c r="Z30" s="1946"/>
      <c r="AA30" s="1946"/>
      <c r="AB30" s="1946"/>
      <c r="AC30" s="1946"/>
      <c r="AD30" s="1946"/>
    </row>
    <row r="31" spans="1:30" ht="15">
      <c r="A31" s="1505"/>
      <c r="B31" s="1613"/>
      <c r="C31" s="1505"/>
      <c r="D31" s="1505"/>
      <c r="E31" s="1505"/>
      <c r="F31" s="1505"/>
      <c r="G31" s="1505"/>
      <c r="H31" s="1505"/>
      <c r="I31" s="1505"/>
      <c r="J31" s="1505"/>
      <c r="K31" s="1505"/>
      <c r="L31" s="1505"/>
      <c r="M31" s="1505"/>
      <c r="N31" s="1505"/>
      <c r="O31" s="1505"/>
      <c r="P31" s="1505"/>
      <c r="Q31" s="1505"/>
      <c r="R31" s="1505"/>
      <c r="S31" s="1505"/>
      <c r="T31" s="1505"/>
      <c r="U31" s="1505"/>
      <c r="V31" s="1505"/>
      <c r="W31" s="1505"/>
      <c r="X31" s="1505"/>
      <c r="Y31" s="1505"/>
      <c r="Z31" s="1505"/>
      <c r="AA31" s="1505"/>
      <c r="AB31" s="1505"/>
      <c r="AC31" s="1505"/>
      <c r="AD31" s="1505"/>
    </row>
    <row r="32" spans="1:30" ht="15.75">
      <c r="A32" s="1505"/>
      <c r="B32" s="1505"/>
      <c r="C32" s="1505"/>
      <c r="D32" s="1505"/>
      <c r="E32" s="1505"/>
      <c r="F32" s="1505"/>
      <c r="G32" s="1505"/>
      <c r="H32" s="1505"/>
      <c r="I32" s="1505"/>
      <c r="J32" s="1944"/>
      <c r="K32" s="1944"/>
      <c r="L32" s="1944"/>
      <c r="M32" s="1944"/>
      <c r="N32" s="1944"/>
      <c r="O32" s="1944"/>
      <c r="P32" s="1944"/>
      <c r="Q32" s="1505"/>
      <c r="R32" s="1505"/>
      <c r="S32" s="1505"/>
      <c r="T32" s="1614"/>
      <c r="U32" s="1614"/>
      <c r="V32" s="1944"/>
      <c r="W32" s="1944"/>
      <c r="X32" s="1944"/>
      <c r="Y32" s="1944"/>
      <c r="Z32" s="1944"/>
      <c r="AA32" s="1944"/>
      <c r="AB32" s="1944"/>
      <c r="AC32" s="1944"/>
      <c r="AD32" s="1614"/>
    </row>
    <row r="33" spans="2:21" ht="1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2:21" ht="18.75">
      <c r="B34" s="1941"/>
      <c r="C34" s="1941"/>
      <c r="D34" s="1941"/>
      <c r="E34" s="1941"/>
      <c r="F34" s="1941"/>
      <c r="G34" s="1941"/>
      <c r="H34" s="1941"/>
      <c r="I34" s="1941"/>
      <c r="J34" s="1941"/>
      <c r="K34" s="1941"/>
      <c r="L34" s="1941"/>
      <c r="M34" s="1941"/>
      <c r="N34" s="1941"/>
      <c r="O34" s="1941"/>
      <c r="P34" s="1941"/>
      <c r="Q34" s="1941"/>
      <c r="R34" s="1941"/>
      <c r="S34" s="1941"/>
      <c r="T34" s="1941"/>
      <c r="U34" s="1941"/>
    </row>
    <row r="35" spans="2:21" ht="1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</sheetData>
  <sheetProtection/>
  <mergeCells count="45">
    <mergeCell ref="O14:P14"/>
    <mergeCell ref="A14:A15"/>
    <mergeCell ref="B14:B15"/>
    <mergeCell ref="C14:D14"/>
    <mergeCell ref="E14:F14"/>
    <mergeCell ref="A24:F24"/>
    <mergeCell ref="M14:N14"/>
    <mergeCell ref="I3:J3"/>
    <mergeCell ref="K3:L3"/>
    <mergeCell ref="G14:H14"/>
    <mergeCell ref="A12:B12"/>
    <mergeCell ref="M3:N3"/>
    <mergeCell ref="C3:D3"/>
    <mergeCell ref="E3:F3"/>
    <mergeCell ref="G3:H3"/>
    <mergeCell ref="A2:AD2"/>
    <mergeCell ref="A26:AD26"/>
    <mergeCell ref="AC3:AD3"/>
    <mergeCell ref="O3:P3"/>
    <mergeCell ref="Q3:R3"/>
    <mergeCell ref="A3:A4"/>
    <mergeCell ref="B3:B4"/>
    <mergeCell ref="S3:T3"/>
    <mergeCell ref="U3:V3"/>
    <mergeCell ref="W14:X14"/>
    <mergeCell ref="V32:AC32"/>
    <mergeCell ref="Q14:R14"/>
    <mergeCell ref="A30:AD30"/>
    <mergeCell ref="A23:B23"/>
    <mergeCell ref="A25:F25"/>
    <mergeCell ref="A29:F29"/>
    <mergeCell ref="AC14:AD14"/>
    <mergeCell ref="A27:AD27"/>
    <mergeCell ref="A28:AD28"/>
    <mergeCell ref="Y14:Z14"/>
    <mergeCell ref="B34:U34"/>
    <mergeCell ref="AA3:AB3"/>
    <mergeCell ref="AA14:AB14"/>
    <mergeCell ref="W3:X3"/>
    <mergeCell ref="I14:J14"/>
    <mergeCell ref="K14:L14"/>
    <mergeCell ref="Y3:Z3"/>
    <mergeCell ref="S14:T14"/>
    <mergeCell ref="J32:P32"/>
    <mergeCell ref="U14:V14"/>
  </mergeCells>
  <printOptions/>
  <pageMargins left="0.2" right="0.19" top="0.2" bottom="0.2" header="0.2" footer="0.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W19"/>
  <sheetViews>
    <sheetView zoomScale="110" zoomScaleNormal="110" zoomScalePageLayoutView="0" workbookViewId="0" topLeftCell="A5">
      <selection activeCell="J11" sqref="A3:W13"/>
    </sheetView>
  </sheetViews>
  <sheetFormatPr defaultColWidth="8.796875" defaultRowHeight="15"/>
  <cols>
    <col min="1" max="1" width="3.69921875" style="1627" customWidth="1"/>
    <col min="2" max="2" width="12.5" style="1627" customWidth="1"/>
    <col min="3" max="3" width="6.59765625" style="1628" customWidth="1"/>
    <col min="4" max="4" width="6.59765625" style="1629" customWidth="1"/>
    <col min="5" max="5" width="4.5" style="1627" customWidth="1"/>
    <col min="6" max="6" width="6.69921875" style="1630" customWidth="1"/>
    <col min="7" max="7" width="5.5" style="1627" customWidth="1"/>
    <col min="8" max="8" width="6.69921875" style="1628" customWidth="1"/>
    <col min="9" max="9" width="5.69921875" style="1627" customWidth="1"/>
    <col min="10" max="10" width="6.3984375" style="1628" customWidth="1"/>
    <col min="11" max="12" width="5.5" style="1631" customWidth="1"/>
    <col min="13" max="13" width="6" style="1627" customWidth="1"/>
    <col min="14" max="14" width="4.3984375" style="1627" customWidth="1"/>
    <col min="15" max="15" width="6.3984375" style="1631" customWidth="1"/>
    <col min="16" max="16" width="5.3984375" style="1627" customWidth="1"/>
    <col min="17" max="17" width="6.3984375" style="1631" customWidth="1"/>
    <col min="18" max="18" width="5.19921875" style="1627" customWidth="1"/>
    <col min="19" max="19" width="6.09765625" style="1631" customWidth="1"/>
    <col min="20" max="20" width="4.3984375" style="1627" customWidth="1"/>
    <col min="21" max="21" width="6.5" style="1628" customWidth="1"/>
    <col min="22" max="22" width="6.69921875" style="1628" customWidth="1"/>
    <col min="23" max="23" width="4.09765625" style="131" hidden="1" customWidth="1"/>
    <col min="165" max="16384" width="9" style="19" customWidth="1"/>
  </cols>
  <sheetData>
    <row r="1" spans="1:23" ht="31.5" customHeight="1">
      <c r="A1" s="1832" t="s">
        <v>911</v>
      </c>
      <c r="B1" s="1832"/>
      <c r="C1" s="1832"/>
      <c r="D1" s="1832"/>
      <c r="E1" s="1832"/>
      <c r="F1" s="1832"/>
      <c r="G1" s="1832"/>
      <c r="H1" s="1832"/>
      <c r="I1" s="1832"/>
      <c r="J1" s="1832"/>
      <c r="K1" s="1832"/>
      <c r="L1" s="1832"/>
      <c r="M1" s="1832"/>
      <c r="N1" s="1832"/>
      <c r="O1" s="1832"/>
      <c r="P1" s="1832"/>
      <c r="Q1" s="1832"/>
      <c r="R1" s="1832"/>
      <c r="S1" s="1832"/>
      <c r="T1" s="1832"/>
      <c r="U1" s="1832"/>
      <c r="V1" s="1832"/>
      <c r="W1" s="1832"/>
    </row>
    <row r="2" ht="14.25" customHeight="1"/>
    <row r="3" spans="1:23" ht="25.5" customHeight="1">
      <c r="A3" s="1960" t="s">
        <v>14</v>
      </c>
      <c r="B3" s="1960" t="s">
        <v>228</v>
      </c>
      <c r="C3" s="1971" t="s">
        <v>247</v>
      </c>
      <c r="D3" s="1975"/>
      <c r="E3" s="1975"/>
      <c r="F3" s="1975"/>
      <c r="G3" s="1972"/>
      <c r="H3" s="1967" t="s">
        <v>91</v>
      </c>
      <c r="I3" s="1968"/>
      <c r="J3" s="1960" t="s">
        <v>248</v>
      </c>
      <c r="K3" s="1960" t="s">
        <v>654</v>
      </c>
      <c r="L3" s="1960" t="s">
        <v>617</v>
      </c>
      <c r="M3" s="1967" t="s">
        <v>655</v>
      </c>
      <c r="N3" s="1968"/>
      <c r="O3" s="1967" t="s">
        <v>789</v>
      </c>
      <c r="P3" s="1968"/>
      <c r="Q3" s="1967" t="s">
        <v>724</v>
      </c>
      <c r="R3" s="1968"/>
      <c r="S3" s="1967" t="s">
        <v>90</v>
      </c>
      <c r="T3" s="1968"/>
      <c r="U3" s="1960" t="s">
        <v>249</v>
      </c>
      <c r="V3" s="1960" t="s">
        <v>250</v>
      </c>
      <c r="W3" s="1645"/>
    </row>
    <row r="4" spans="1:23" ht="56.25" customHeight="1">
      <c r="A4" s="1961"/>
      <c r="B4" s="1961"/>
      <c r="C4" s="1960" t="s">
        <v>657</v>
      </c>
      <c r="D4" s="1965" t="s">
        <v>486</v>
      </c>
      <c r="E4" s="1966"/>
      <c r="F4" s="1965" t="s">
        <v>656</v>
      </c>
      <c r="G4" s="1966"/>
      <c r="H4" s="1969"/>
      <c r="I4" s="1970"/>
      <c r="J4" s="1961"/>
      <c r="K4" s="1961"/>
      <c r="L4" s="1961"/>
      <c r="M4" s="1969"/>
      <c r="N4" s="1970"/>
      <c r="O4" s="1969"/>
      <c r="P4" s="1970"/>
      <c r="Q4" s="1969"/>
      <c r="R4" s="1970"/>
      <c r="S4" s="1969"/>
      <c r="T4" s="1970"/>
      <c r="U4" s="1961"/>
      <c r="V4" s="1961"/>
      <c r="W4" s="1645"/>
    </row>
    <row r="5" spans="1:23" ht="29.25" customHeight="1">
      <c r="A5" s="1962"/>
      <c r="B5" s="1962"/>
      <c r="C5" s="1962"/>
      <c r="D5" s="1646" t="s">
        <v>65</v>
      </c>
      <c r="E5" s="1644" t="s">
        <v>0</v>
      </c>
      <c r="F5" s="1646" t="s">
        <v>65</v>
      </c>
      <c r="G5" s="1644" t="s">
        <v>0</v>
      </c>
      <c r="H5" s="1644" t="s">
        <v>65</v>
      </c>
      <c r="I5" s="1644" t="s">
        <v>0</v>
      </c>
      <c r="J5" s="1962"/>
      <c r="K5" s="1962"/>
      <c r="L5" s="1962"/>
      <c r="M5" s="1644" t="s">
        <v>65</v>
      </c>
      <c r="N5" s="1644" t="s">
        <v>0</v>
      </c>
      <c r="O5" s="1644" t="s">
        <v>65</v>
      </c>
      <c r="P5" s="1644" t="s">
        <v>0</v>
      </c>
      <c r="Q5" s="1644" t="s">
        <v>65</v>
      </c>
      <c r="R5" s="1644" t="s">
        <v>0</v>
      </c>
      <c r="S5" s="1644" t="s">
        <v>65</v>
      </c>
      <c r="T5" s="1644" t="s">
        <v>0</v>
      </c>
      <c r="U5" s="1962"/>
      <c r="V5" s="1962"/>
      <c r="W5" s="1637" t="s">
        <v>0</v>
      </c>
    </row>
    <row r="6" spans="1:23" ht="30.75" customHeight="1">
      <c r="A6" s="1623">
        <v>1</v>
      </c>
      <c r="B6" s="1624" t="s">
        <v>39</v>
      </c>
      <c r="C6" s="1647">
        <v>1524</v>
      </c>
      <c r="D6" s="1370">
        <v>1154</v>
      </c>
      <c r="E6" s="1625">
        <f>D6/J6*100</f>
        <v>100</v>
      </c>
      <c r="F6" s="1370">
        <v>1062</v>
      </c>
      <c r="G6" s="1626">
        <f aca="true" t="shared" si="0" ref="G6:G12">F6/J6*100</f>
        <v>92.02772963604853</v>
      </c>
      <c r="H6" s="1648">
        <v>1154</v>
      </c>
      <c r="I6" s="1626">
        <f aca="true" t="shared" si="1" ref="I6:I12">H6/J6*100</f>
        <v>100</v>
      </c>
      <c r="J6" s="1647">
        <v>1154</v>
      </c>
      <c r="K6" s="1647">
        <v>569</v>
      </c>
      <c r="L6" s="1647">
        <v>126</v>
      </c>
      <c r="M6" s="1647">
        <v>859</v>
      </c>
      <c r="N6" s="1625">
        <f aca="true" t="shared" si="2" ref="N6:N12">M6/J6*100</f>
        <v>74.4367417677643</v>
      </c>
      <c r="O6" s="1647">
        <v>1154</v>
      </c>
      <c r="P6" s="1625">
        <f>O6/J6*100</f>
        <v>100</v>
      </c>
      <c r="Q6" s="1647">
        <v>1158</v>
      </c>
      <c r="R6" s="1625">
        <f>Q6/J6*100</f>
        <v>100.34662045060658</v>
      </c>
      <c r="S6" s="1647">
        <v>1158</v>
      </c>
      <c r="T6" s="1625">
        <f aca="true" t="shared" si="3" ref="T6:T12">S6/J6*100</f>
        <v>100.34662045060658</v>
      </c>
      <c r="U6" s="1647">
        <v>6846</v>
      </c>
      <c r="V6" s="1647">
        <v>2538</v>
      </c>
      <c r="W6" s="1638"/>
    </row>
    <row r="7" spans="1:23" ht="30.75" customHeight="1">
      <c r="A7" s="260">
        <v>2</v>
      </c>
      <c r="B7" s="1624" t="s">
        <v>156</v>
      </c>
      <c r="C7" s="1647">
        <v>2609</v>
      </c>
      <c r="D7" s="1370">
        <v>1905</v>
      </c>
      <c r="E7" s="1625">
        <f aca="true" t="shared" si="4" ref="E7:E12">D7/J7*100</f>
        <v>100</v>
      </c>
      <c r="F7" s="1370">
        <v>1465</v>
      </c>
      <c r="G7" s="1626">
        <f t="shared" si="0"/>
        <v>76.9028871391076</v>
      </c>
      <c r="H7" s="1648">
        <v>1903</v>
      </c>
      <c r="I7" s="1626">
        <f t="shared" si="1"/>
        <v>99.89501312335958</v>
      </c>
      <c r="J7" s="1647">
        <v>1905</v>
      </c>
      <c r="K7" s="1647">
        <v>675</v>
      </c>
      <c r="L7" s="1647">
        <v>251</v>
      </c>
      <c r="M7" s="1647">
        <v>1419</v>
      </c>
      <c r="N7" s="1625">
        <f t="shared" si="2"/>
        <v>74.48818897637796</v>
      </c>
      <c r="O7" s="1647">
        <v>1901</v>
      </c>
      <c r="P7" s="1625">
        <f aca="true" t="shared" si="5" ref="P7:P12">O7/J7*100</f>
        <v>99.79002624671915</v>
      </c>
      <c r="Q7" s="1647">
        <v>1916</v>
      </c>
      <c r="R7" s="1625">
        <f aca="true" t="shared" si="6" ref="R7:R12">Q7/J7*100</f>
        <v>100.5774278215223</v>
      </c>
      <c r="S7" s="1647">
        <v>1778</v>
      </c>
      <c r="T7" s="1625">
        <f t="shared" si="3"/>
        <v>93.33333333333333</v>
      </c>
      <c r="U7" s="1647">
        <v>8796</v>
      </c>
      <c r="V7" s="1647">
        <v>3798</v>
      </c>
      <c r="W7" s="1638"/>
    </row>
    <row r="8" spans="1:23" ht="30.75" customHeight="1">
      <c r="A8" s="1623">
        <v>3</v>
      </c>
      <c r="B8" s="1624" t="s">
        <v>155</v>
      </c>
      <c r="C8" s="1647">
        <v>3622</v>
      </c>
      <c r="D8" s="1370">
        <v>2711</v>
      </c>
      <c r="E8" s="1625">
        <f t="shared" si="4"/>
        <v>100</v>
      </c>
      <c r="F8" s="1370">
        <v>2514</v>
      </c>
      <c r="G8" s="1626">
        <f t="shared" si="0"/>
        <v>92.73330874216157</v>
      </c>
      <c r="H8" s="1647">
        <v>2711</v>
      </c>
      <c r="I8" s="1626">
        <f t="shared" si="1"/>
        <v>100</v>
      </c>
      <c r="J8" s="1647">
        <v>2711</v>
      </c>
      <c r="K8" s="1647">
        <v>1041</v>
      </c>
      <c r="L8" s="1647">
        <v>309</v>
      </c>
      <c r="M8" s="1647">
        <v>2014</v>
      </c>
      <c r="N8" s="1625">
        <f t="shared" si="2"/>
        <v>74.28992991516046</v>
      </c>
      <c r="O8" s="1647">
        <v>2711</v>
      </c>
      <c r="P8" s="1625">
        <f t="shared" si="5"/>
        <v>100</v>
      </c>
      <c r="Q8" s="1647">
        <v>2704</v>
      </c>
      <c r="R8" s="1625">
        <f t="shared" si="6"/>
        <v>99.74179269642198</v>
      </c>
      <c r="S8" s="1647">
        <v>2711</v>
      </c>
      <c r="T8" s="1625">
        <f t="shared" si="3"/>
        <v>100</v>
      </c>
      <c r="U8" s="1647">
        <v>5563</v>
      </c>
      <c r="V8" s="1647">
        <v>2878</v>
      </c>
      <c r="W8" s="1638"/>
    </row>
    <row r="9" spans="1:23" ht="30.75" customHeight="1">
      <c r="A9" s="260">
        <v>4</v>
      </c>
      <c r="B9" s="1624" t="s">
        <v>57</v>
      </c>
      <c r="C9" s="1647">
        <v>2180</v>
      </c>
      <c r="D9" s="1370">
        <v>1573</v>
      </c>
      <c r="E9" s="1625">
        <f t="shared" si="4"/>
        <v>99.87301587301587</v>
      </c>
      <c r="F9" s="1370">
        <v>1169</v>
      </c>
      <c r="G9" s="1626">
        <f t="shared" si="0"/>
        <v>74.22222222222223</v>
      </c>
      <c r="H9" s="1647">
        <v>1555</v>
      </c>
      <c r="I9" s="1626">
        <f t="shared" si="1"/>
        <v>98.73015873015873</v>
      </c>
      <c r="J9" s="1647">
        <v>1575</v>
      </c>
      <c r="K9" s="1647">
        <v>742</v>
      </c>
      <c r="L9" s="1647">
        <v>221</v>
      </c>
      <c r="M9" s="1647">
        <v>1182</v>
      </c>
      <c r="N9" s="1625">
        <f t="shared" si="2"/>
        <v>75.04761904761905</v>
      </c>
      <c r="O9" s="1647">
        <v>1568</v>
      </c>
      <c r="P9" s="1625">
        <f t="shared" si="5"/>
        <v>99.55555555555556</v>
      </c>
      <c r="Q9" s="1647">
        <v>1578</v>
      </c>
      <c r="R9" s="1625">
        <f t="shared" si="6"/>
        <v>100.19047619047619</v>
      </c>
      <c r="S9" s="1647">
        <v>1428</v>
      </c>
      <c r="T9" s="1625">
        <f t="shared" si="3"/>
        <v>90.66666666666666</v>
      </c>
      <c r="U9" s="1647">
        <v>4946</v>
      </c>
      <c r="V9" s="1647">
        <v>2595</v>
      </c>
      <c r="W9" s="1638"/>
    </row>
    <row r="10" spans="1:23" ht="30.75" customHeight="1">
      <c r="A10" s="1623">
        <v>5</v>
      </c>
      <c r="B10" s="1624" t="s">
        <v>157</v>
      </c>
      <c r="C10" s="1647">
        <v>1970</v>
      </c>
      <c r="D10" s="1370">
        <v>1622</v>
      </c>
      <c r="E10" s="1625">
        <f t="shared" si="4"/>
        <v>97.35894357743096</v>
      </c>
      <c r="F10" s="1370">
        <v>1644</v>
      </c>
      <c r="G10" s="1626">
        <f t="shared" si="0"/>
        <v>98.67947178871549</v>
      </c>
      <c r="H10" s="1647">
        <v>1661</v>
      </c>
      <c r="I10" s="1626">
        <f t="shared" si="1"/>
        <v>99.69987995198079</v>
      </c>
      <c r="J10" s="1647">
        <v>1666</v>
      </c>
      <c r="K10" s="1647">
        <v>453</v>
      </c>
      <c r="L10" s="1647">
        <v>154</v>
      </c>
      <c r="M10" s="1647">
        <v>1256</v>
      </c>
      <c r="N10" s="1625">
        <f t="shared" si="2"/>
        <v>75.39015606242498</v>
      </c>
      <c r="O10" s="1647">
        <v>1664</v>
      </c>
      <c r="P10" s="1625">
        <f t="shared" si="5"/>
        <v>99.87995198079231</v>
      </c>
      <c r="Q10" s="1647">
        <v>1674</v>
      </c>
      <c r="R10" s="1625">
        <f t="shared" si="6"/>
        <v>100.48019207683075</v>
      </c>
      <c r="S10" s="1647">
        <v>1600</v>
      </c>
      <c r="T10" s="1625">
        <f t="shared" si="3"/>
        <v>96.03841536614645</v>
      </c>
      <c r="U10" s="1647">
        <v>3195</v>
      </c>
      <c r="V10" s="1647">
        <v>1652</v>
      </c>
      <c r="W10" s="1638"/>
    </row>
    <row r="11" spans="1:23" ht="30.75" customHeight="1">
      <c r="A11" s="260">
        <v>6</v>
      </c>
      <c r="B11" s="1624" t="s">
        <v>28</v>
      </c>
      <c r="C11" s="1647">
        <v>693</v>
      </c>
      <c r="D11" s="1370">
        <v>570</v>
      </c>
      <c r="E11" s="1625">
        <f t="shared" si="4"/>
        <v>99.82486865148861</v>
      </c>
      <c r="F11" s="1370">
        <v>557</v>
      </c>
      <c r="G11" s="1626">
        <f t="shared" si="0"/>
        <v>97.54816112084063</v>
      </c>
      <c r="H11" s="1647">
        <v>571</v>
      </c>
      <c r="I11" s="1626">
        <f t="shared" si="1"/>
        <v>100</v>
      </c>
      <c r="J11" s="1647">
        <v>571</v>
      </c>
      <c r="K11" s="1647">
        <v>115</v>
      </c>
      <c r="L11" s="1647">
        <v>45</v>
      </c>
      <c r="M11" s="1647">
        <v>407</v>
      </c>
      <c r="N11" s="1625">
        <f t="shared" si="2"/>
        <v>71.2784588441331</v>
      </c>
      <c r="O11" s="1647">
        <v>570</v>
      </c>
      <c r="P11" s="1625">
        <f t="shared" si="5"/>
        <v>99.82486865148861</v>
      </c>
      <c r="Q11" s="1647">
        <v>571</v>
      </c>
      <c r="R11" s="1625">
        <f t="shared" si="6"/>
        <v>100</v>
      </c>
      <c r="S11" s="1647">
        <v>533</v>
      </c>
      <c r="T11" s="1625">
        <f t="shared" si="3"/>
        <v>93.34500875656742</v>
      </c>
      <c r="U11" s="1647">
        <v>1302</v>
      </c>
      <c r="V11" s="1647">
        <v>596</v>
      </c>
      <c r="W11" s="1638"/>
    </row>
    <row r="12" spans="1:23" ht="30.75" customHeight="1">
      <c r="A12" s="1623">
        <v>7</v>
      </c>
      <c r="B12" s="1624" t="s">
        <v>107</v>
      </c>
      <c r="C12" s="1647">
        <v>737</v>
      </c>
      <c r="D12" s="1370">
        <v>530</v>
      </c>
      <c r="E12" s="1625">
        <f t="shared" si="4"/>
        <v>99.43714821763602</v>
      </c>
      <c r="F12" s="1370">
        <v>528</v>
      </c>
      <c r="G12" s="1626">
        <f t="shared" si="0"/>
        <v>99.06191369606003</v>
      </c>
      <c r="H12" s="1647">
        <v>532</v>
      </c>
      <c r="I12" s="1626">
        <f t="shared" si="1"/>
        <v>99.812382739212</v>
      </c>
      <c r="J12" s="1647">
        <v>533</v>
      </c>
      <c r="K12" s="1647">
        <v>167</v>
      </c>
      <c r="L12" s="1647">
        <v>52</v>
      </c>
      <c r="M12" s="1647">
        <v>410</v>
      </c>
      <c r="N12" s="1625">
        <f t="shared" si="2"/>
        <v>76.92307692307693</v>
      </c>
      <c r="O12" s="1647">
        <v>533</v>
      </c>
      <c r="P12" s="1625">
        <f t="shared" si="5"/>
        <v>100</v>
      </c>
      <c r="Q12" s="1647">
        <v>533</v>
      </c>
      <c r="R12" s="1625">
        <f t="shared" si="6"/>
        <v>100</v>
      </c>
      <c r="S12" s="1647">
        <v>503</v>
      </c>
      <c r="T12" s="1625">
        <f t="shared" si="3"/>
        <v>94.37148217636022</v>
      </c>
      <c r="U12" s="1647">
        <v>2529</v>
      </c>
      <c r="V12" s="1647">
        <v>1543</v>
      </c>
      <c r="W12" s="1638"/>
    </row>
    <row r="13" spans="1:23" ht="30.75" customHeight="1">
      <c r="A13" s="1971" t="s">
        <v>13</v>
      </c>
      <c r="B13" s="1972"/>
      <c r="C13" s="1647">
        <f>SUM(C6:C12)</f>
        <v>13335</v>
      </c>
      <c r="D13" s="1647">
        <f>SUM(D6:D12)</f>
        <v>10065</v>
      </c>
      <c r="E13" s="1625">
        <f>D13/J13*100</f>
        <v>99.50568462679189</v>
      </c>
      <c r="F13" s="1370">
        <f>SUM(F6:F12)</f>
        <v>8939</v>
      </c>
      <c r="G13" s="1626">
        <f>F13/J13*100</f>
        <v>88.37370242214533</v>
      </c>
      <c r="H13" s="1370">
        <f>SUM(H6:H12)</f>
        <v>10087</v>
      </c>
      <c r="I13" s="1625">
        <f>H13/J13*100</f>
        <v>99.72318339100346</v>
      </c>
      <c r="J13" s="1647">
        <f>SUM(J6:J12)</f>
        <v>10115</v>
      </c>
      <c r="K13" s="1647">
        <f>SUM(K6:K12)</f>
        <v>3762</v>
      </c>
      <c r="L13" s="1647">
        <f>SUM(L6:L12)</f>
        <v>1158</v>
      </c>
      <c r="M13" s="1647">
        <f>SUM(M6:M12)</f>
        <v>7547</v>
      </c>
      <c r="N13" s="1625">
        <f>M13/J13*100</f>
        <v>74.61196243203163</v>
      </c>
      <c r="O13" s="1647">
        <f>SUM(O6:O12)</f>
        <v>10101</v>
      </c>
      <c r="P13" s="1625">
        <f>O13/J13*100</f>
        <v>99.86159169550173</v>
      </c>
      <c r="Q13" s="1370">
        <f>SUM(Q6:Q12)</f>
        <v>10134</v>
      </c>
      <c r="R13" s="1625">
        <f>Q13/J13*100</f>
        <v>100.18783984181907</v>
      </c>
      <c r="S13" s="1370">
        <f>SUM(S6:S12)</f>
        <v>9711</v>
      </c>
      <c r="T13" s="1625">
        <f>S13/J13*100</f>
        <v>96.00593178447849</v>
      </c>
      <c r="U13" s="1647">
        <f>SUM(U6:U12)</f>
        <v>33177</v>
      </c>
      <c r="V13" s="1647">
        <f>SUM(V6:V12)</f>
        <v>15600</v>
      </c>
      <c r="W13" s="1639"/>
    </row>
    <row r="14" spans="2:23" ht="18">
      <c r="B14" s="1963"/>
      <c r="C14" s="1963"/>
      <c r="D14" s="1963"/>
      <c r="E14" s="1963"/>
      <c r="F14" s="1977"/>
      <c r="G14" s="1977"/>
      <c r="J14" s="1964"/>
      <c r="K14" s="1964"/>
      <c r="L14" s="1964"/>
      <c r="M14" s="1964"/>
      <c r="R14" s="1974"/>
      <c r="S14" s="1974"/>
      <c r="T14" s="1974"/>
      <c r="U14" s="1974"/>
      <c r="V14" s="1974"/>
      <c r="W14" s="274"/>
    </row>
    <row r="15" spans="1:23" ht="18.75">
      <c r="A15" s="1632"/>
      <c r="B15" s="1640" t="s">
        <v>748</v>
      </c>
      <c r="C15" s="1634"/>
      <c r="D15" s="1636"/>
      <c r="E15" s="1632"/>
      <c r="F15" s="1633"/>
      <c r="G15" s="1632"/>
      <c r="H15" s="1979"/>
      <c r="I15" s="1979"/>
      <c r="J15" s="1634"/>
      <c r="K15" s="1635"/>
      <c r="L15" s="1635"/>
      <c r="M15" s="1632"/>
      <c r="N15" s="1632"/>
      <c r="O15" s="1635"/>
      <c r="P15" s="1632"/>
      <c r="Q15" s="1635"/>
      <c r="R15" s="1632"/>
      <c r="S15" s="1635"/>
      <c r="T15" s="1632"/>
      <c r="U15" s="1641"/>
      <c r="V15" s="1980"/>
      <c r="W15" s="1980"/>
    </row>
    <row r="16" spans="1:23" ht="18.75">
      <c r="A16" s="1632"/>
      <c r="B16" s="1973" t="s">
        <v>913</v>
      </c>
      <c r="C16" s="1973"/>
      <c r="D16" s="1973"/>
      <c r="E16" s="1973"/>
      <c r="F16" s="1973"/>
      <c r="G16" s="1973"/>
      <c r="H16" s="1973"/>
      <c r="I16" s="1973"/>
      <c r="J16" s="1973"/>
      <c r="K16" s="1973"/>
      <c r="L16" s="1973"/>
      <c r="M16" s="1973"/>
      <c r="N16" s="1973"/>
      <c r="O16" s="1973"/>
      <c r="P16" s="1973"/>
      <c r="Q16" s="1973"/>
      <c r="R16" s="1973"/>
      <c r="S16" s="1973"/>
      <c r="T16" s="1973"/>
      <c r="U16" s="1973"/>
      <c r="V16" s="1973"/>
      <c r="W16" s="275"/>
    </row>
    <row r="17" spans="1:23" ht="18.75">
      <c r="A17" s="1632"/>
      <c r="B17" s="1642"/>
      <c r="C17" s="1634"/>
      <c r="D17" s="1636"/>
      <c r="E17" s="1632"/>
      <c r="F17" s="1633"/>
      <c r="G17" s="1632"/>
      <c r="H17" s="1634"/>
      <c r="I17" s="1632"/>
      <c r="J17" s="1634"/>
      <c r="K17" s="1635"/>
      <c r="L17" s="1635"/>
      <c r="M17" s="1632"/>
      <c r="N17" s="1632"/>
      <c r="O17" s="1635"/>
      <c r="P17" s="1632"/>
      <c r="Q17" s="1635"/>
      <c r="R17" s="1632"/>
      <c r="S17" s="1635"/>
      <c r="T17" s="1632"/>
      <c r="U17" s="1643"/>
      <c r="V17" s="1978"/>
      <c r="W17" s="1978"/>
    </row>
    <row r="18" spans="1:23" ht="18.75">
      <c r="A18" s="1632"/>
      <c r="B18" s="1642"/>
      <c r="C18" s="1634"/>
      <c r="D18" s="1636"/>
      <c r="E18" s="1632"/>
      <c r="F18" s="1633"/>
      <c r="G18" s="1632"/>
      <c r="H18" s="1634"/>
      <c r="I18" s="1632"/>
      <c r="J18" s="1634"/>
      <c r="K18" s="1635"/>
      <c r="L18" s="1635"/>
      <c r="M18" s="1632"/>
      <c r="N18" s="1632"/>
      <c r="O18" s="1635"/>
      <c r="P18" s="1632"/>
      <c r="Q18" s="1635"/>
      <c r="R18" s="1632"/>
      <c r="S18" s="1635"/>
      <c r="T18" s="1632"/>
      <c r="U18" s="1634"/>
      <c r="V18" s="1634"/>
      <c r="W18" s="275"/>
    </row>
    <row r="19" spans="1:23" ht="18.75">
      <c r="A19" s="1632"/>
      <c r="B19" s="1976"/>
      <c r="C19" s="1976"/>
      <c r="D19" s="1976"/>
      <c r="E19" s="1976"/>
      <c r="F19" s="1633"/>
      <c r="G19" s="1632"/>
      <c r="H19" s="1634"/>
      <c r="I19" s="1632"/>
      <c r="J19" s="1634"/>
      <c r="K19" s="1635"/>
      <c r="L19" s="1635"/>
      <c r="M19" s="1632"/>
      <c r="N19" s="1632"/>
      <c r="O19" s="1635"/>
      <c r="P19" s="1632"/>
      <c r="Q19" s="1635"/>
      <c r="R19" s="1976"/>
      <c r="S19" s="1976"/>
      <c r="T19" s="1976"/>
      <c r="U19" s="1976"/>
      <c r="V19" s="1976"/>
      <c r="W19" s="275"/>
    </row>
  </sheetData>
  <sheetProtection/>
  <mergeCells count="28">
    <mergeCell ref="V15:W15"/>
    <mergeCell ref="U3:U5"/>
    <mergeCell ref="C4:C5"/>
    <mergeCell ref="D4:E4"/>
    <mergeCell ref="Q3:R4"/>
    <mergeCell ref="S3:T4"/>
    <mergeCell ref="B19:E19"/>
    <mergeCell ref="R19:V19"/>
    <mergeCell ref="F14:G14"/>
    <mergeCell ref="V17:W17"/>
    <mergeCell ref="H15:I15"/>
    <mergeCell ref="V3:V5"/>
    <mergeCell ref="B16:V16"/>
    <mergeCell ref="R14:V14"/>
    <mergeCell ref="A1:W1"/>
    <mergeCell ref="A3:A5"/>
    <mergeCell ref="B3:B5"/>
    <mergeCell ref="C3:G3"/>
    <mergeCell ref="J3:J5"/>
    <mergeCell ref="M3:N4"/>
    <mergeCell ref="O3:P4"/>
    <mergeCell ref="L3:L5"/>
    <mergeCell ref="K3:K5"/>
    <mergeCell ref="B14:E14"/>
    <mergeCell ref="J14:M14"/>
    <mergeCell ref="F4:G4"/>
    <mergeCell ref="H3:I4"/>
    <mergeCell ref="A13:B13"/>
  </mergeCells>
  <printOptions/>
  <pageMargins left="0.33" right="0.19" top="0.64" bottom="0.63" header="0.42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Q18"/>
  <sheetViews>
    <sheetView zoomScalePageLayoutView="0" workbookViewId="0" topLeftCell="A14">
      <selection activeCell="R19" sqref="R19"/>
    </sheetView>
  </sheetViews>
  <sheetFormatPr defaultColWidth="8.796875" defaultRowHeight="15"/>
  <cols>
    <col min="1" max="1" width="5.59765625" style="9" customWidth="1"/>
    <col min="2" max="2" width="19.19921875" style="9" customWidth="1"/>
    <col min="3" max="4" width="9" style="9" customWidth="1"/>
    <col min="5" max="5" width="8.19921875" style="9" customWidth="1"/>
    <col min="6" max="6" width="8.8984375" style="9" customWidth="1"/>
    <col min="7" max="8" width="6.59765625" style="9" customWidth="1"/>
    <col min="9" max="9" width="6.09765625" style="1654" customWidth="1"/>
    <col min="10" max="10" width="6.09765625" style="9" customWidth="1"/>
    <col min="11" max="11" width="6.5" style="9" customWidth="1"/>
    <col min="12" max="12" width="6.3984375" style="9" customWidth="1"/>
    <col min="13" max="13" width="5.19921875" style="9" customWidth="1"/>
    <col min="14" max="14" width="6" style="9" customWidth="1"/>
    <col min="15" max="15" width="6.3984375" style="9" customWidth="1"/>
    <col min="16" max="16" width="6.69921875" style="9" customWidth="1"/>
    <col min="17" max="17" width="6.19921875" style="9" customWidth="1"/>
    <col min="32" max="16384" width="9" style="27" customWidth="1"/>
  </cols>
  <sheetData>
    <row r="1" spans="1:16" ht="28.5" customHeight="1">
      <c r="A1" s="1982" t="s">
        <v>914</v>
      </c>
      <c r="B1" s="1982"/>
      <c r="C1" s="1982"/>
      <c r="D1" s="1982"/>
      <c r="E1" s="1982"/>
      <c r="F1" s="1982"/>
      <c r="G1" s="1982"/>
      <c r="H1" s="1982"/>
      <c r="I1" s="1982"/>
      <c r="J1" s="1982"/>
      <c r="K1" s="1982"/>
      <c r="L1" s="1982"/>
      <c r="M1" s="1982"/>
      <c r="N1" s="1982"/>
      <c r="O1" s="1982"/>
      <c r="P1" s="1982"/>
    </row>
    <row r="2" spans="1:16" ht="22.5" customHeight="1">
      <c r="A2" s="1983"/>
      <c r="B2" s="1983"/>
      <c r="C2" s="1983"/>
      <c r="D2" s="1983"/>
      <c r="E2" s="1983"/>
      <c r="F2" s="1983"/>
      <c r="G2" s="1983"/>
      <c r="H2" s="1983"/>
      <c r="I2" s="1983"/>
      <c r="J2" s="1983"/>
      <c r="K2" s="1983"/>
      <c r="L2" s="1983"/>
      <c r="M2" s="1983"/>
      <c r="N2" s="1983"/>
      <c r="O2" s="1983"/>
      <c r="P2" s="1983"/>
    </row>
    <row r="3" spans="1:17" ht="24" customHeight="1">
      <c r="A3" s="1816" t="s">
        <v>14</v>
      </c>
      <c r="B3" s="1816" t="s">
        <v>228</v>
      </c>
      <c r="C3" s="1816" t="s">
        <v>251</v>
      </c>
      <c r="D3" s="1816" t="s">
        <v>252</v>
      </c>
      <c r="E3" s="1816" t="s">
        <v>595</v>
      </c>
      <c r="F3" s="1816" t="s">
        <v>790</v>
      </c>
      <c r="G3" s="1816"/>
      <c r="H3" s="1816" t="s">
        <v>739</v>
      </c>
      <c r="I3" s="1816"/>
      <c r="J3" s="1816" t="s">
        <v>489</v>
      </c>
      <c r="K3" s="1816" t="s">
        <v>490</v>
      </c>
      <c r="L3" s="1816" t="s">
        <v>253</v>
      </c>
      <c r="M3" s="1816"/>
      <c r="N3" s="1834" t="s">
        <v>254</v>
      </c>
      <c r="O3" s="1834"/>
      <c r="P3" s="1834" t="s">
        <v>255</v>
      </c>
      <c r="Q3" s="1834"/>
    </row>
    <row r="4" spans="1:17" ht="24" customHeight="1">
      <c r="A4" s="1816"/>
      <c r="B4" s="1816"/>
      <c r="C4" s="1816"/>
      <c r="D4" s="1816"/>
      <c r="E4" s="1816"/>
      <c r="F4" s="1816"/>
      <c r="G4" s="1816"/>
      <c r="H4" s="1816"/>
      <c r="I4" s="1816"/>
      <c r="J4" s="1816"/>
      <c r="K4" s="1816"/>
      <c r="L4" s="1816"/>
      <c r="M4" s="1816"/>
      <c r="N4" s="1834"/>
      <c r="O4" s="1834"/>
      <c r="P4" s="1834"/>
      <c r="Q4" s="1834"/>
    </row>
    <row r="5" spans="1:17" ht="24" customHeight="1">
      <c r="A5" s="1816"/>
      <c r="B5" s="1816"/>
      <c r="C5" s="1816"/>
      <c r="D5" s="1816"/>
      <c r="E5" s="1816"/>
      <c r="F5" s="1123" t="s">
        <v>66</v>
      </c>
      <c r="G5" s="1123" t="s">
        <v>0</v>
      </c>
      <c r="H5" s="1123" t="s">
        <v>65</v>
      </c>
      <c r="I5" s="1123" t="s">
        <v>0</v>
      </c>
      <c r="J5" s="1816"/>
      <c r="K5" s="1816"/>
      <c r="L5" s="1123" t="s">
        <v>65</v>
      </c>
      <c r="M5" s="1123" t="s">
        <v>67</v>
      </c>
      <c r="N5" s="1123" t="s">
        <v>65</v>
      </c>
      <c r="O5" s="1123" t="s">
        <v>526</v>
      </c>
      <c r="P5" s="1123" t="s">
        <v>65</v>
      </c>
      <c r="Q5" s="1123" t="s">
        <v>526</v>
      </c>
    </row>
    <row r="6" spans="1:17" ht="36.75" customHeight="1">
      <c r="A6" s="1397">
        <v>1</v>
      </c>
      <c r="B6" s="1620" t="s">
        <v>33</v>
      </c>
      <c r="C6" s="1514">
        <v>0</v>
      </c>
      <c r="D6" s="1514">
        <v>0</v>
      </c>
      <c r="E6" s="1514">
        <v>0</v>
      </c>
      <c r="F6" s="1514">
        <v>0</v>
      </c>
      <c r="G6" s="1514">
        <v>0</v>
      </c>
      <c r="H6" s="1515">
        <v>0</v>
      </c>
      <c r="I6" s="1515">
        <v>0</v>
      </c>
      <c r="J6" s="1515">
        <v>0</v>
      </c>
      <c r="K6" s="1515">
        <v>0</v>
      </c>
      <c r="L6" s="1515">
        <v>0</v>
      </c>
      <c r="M6" s="1515">
        <v>0</v>
      </c>
      <c r="N6" s="1515">
        <v>0</v>
      </c>
      <c r="O6" s="1515">
        <v>0</v>
      </c>
      <c r="P6" s="1515">
        <v>0</v>
      </c>
      <c r="Q6" s="1515">
        <v>0</v>
      </c>
    </row>
    <row r="7" spans="1:17" ht="36.75" customHeight="1">
      <c r="A7" s="1397">
        <v>2</v>
      </c>
      <c r="B7" s="1620" t="str">
        <f>'BVSK ba me '!B6</f>
        <v>TP Tuyên Quang </v>
      </c>
      <c r="C7" s="1514">
        <v>1163</v>
      </c>
      <c r="D7" s="1514">
        <f>C7</f>
        <v>1163</v>
      </c>
      <c r="E7" s="1514">
        <v>484</v>
      </c>
      <c r="F7" s="1514">
        <v>1161</v>
      </c>
      <c r="G7" s="1650">
        <f>F7/D7*100</f>
        <v>99.8280309544282</v>
      </c>
      <c r="H7" s="1515">
        <v>19</v>
      </c>
      <c r="I7" s="1649">
        <f>H7/F7*100</f>
        <v>1.636520241171404</v>
      </c>
      <c r="J7" s="1515">
        <v>0</v>
      </c>
      <c r="K7" s="1515">
        <v>1</v>
      </c>
      <c r="L7" s="1515">
        <v>0</v>
      </c>
      <c r="M7" s="1621">
        <f>L7/D7*1000</f>
        <v>0</v>
      </c>
      <c r="N7" s="1515">
        <v>1</v>
      </c>
      <c r="O7" s="1621">
        <f>N7/D7*1000</f>
        <v>0.8598452278589854</v>
      </c>
      <c r="P7" s="1515">
        <v>4</v>
      </c>
      <c r="Q7" s="1621">
        <f>P7/D7*1000</f>
        <v>3.4393809114359417</v>
      </c>
    </row>
    <row r="8" spans="1:17" ht="36.75" customHeight="1">
      <c r="A8" s="1397">
        <v>3</v>
      </c>
      <c r="B8" s="1620" t="str">
        <f>'BVSK ba me '!B7</f>
        <v>H. Yên Sơn </v>
      </c>
      <c r="C8" s="1514">
        <v>1920</v>
      </c>
      <c r="D8" s="1514">
        <v>1918</v>
      </c>
      <c r="E8" s="1514">
        <v>897</v>
      </c>
      <c r="F8" s="1514">
        <v>1918</v>
      </c>
      <c r="G8" s="1650">
        <f aca="true" t="shared" si="0" ref="G8:G13">F8/D8*100</f>
        <v>100</v>
      </c>
      <c r="H8" s="1515">
        <v>28</v>
      </c>
      <c r="I8" s="1649">
        <f aca="true" t="shared" si="1" ref="I8:I13">H8/F8*100</f>
        <v>1.4598540145985401</v>
      </c>
      <c r="J8" s="1515">
        <v>0</v>
      </c>
      <c r="K8" s="1515">
        <v>0</v>
      </c>
      <c r="L8" s="1515">
        <v>1</v>
      </c>
      <c r="M8" s="1621">
        <f aca="true" t="shared" si="2" ref="M8:M13">L8/D8*1000</f>
        <v>0.5213764337851929</v>
      </c>
      <c r="N8" s="1515">
        <v>4</v>
      </c>
      <c r="O8" s="1621">
        <f aca="true" t="shared" si="3" ref="O8:O13">N8/D8*1000</f>
        <v>2.0855057351407718</v>
      </c>
      <c r="P8" s="1515">
        <v>7</v>
      </c>
      <c r="Q8" s="1621">
        <f aca="true" t="shared" si="4" ref="Q8:Q13">P8/D8*1000</f>
        <v>3.6496350364963503</v>
      </c>
    </row>
    <row r="9" spans="1:17" ht="36.75" customHeight="1">
      <c r="A9" s="1397">
        <v>4</v>
      </c>
      <c r="B9" s="1620" t="str">
        <f>'BVSK ba me '!B8</f>
        <v>H. Sơn Dương </v>
      </c>
      <c r="C9" s="1514">
        <v>2725</v>
      </c>
      <c r="D9" s="1514">
        <v>2725</v>
      </c>
      <c r="E9" s="1514">
        <v>1245</v>
      </c>
      <c r="F9" s="1514">
        <v>2725</v>
      </c>
      <c r="G9" s="1650">
        <f t="shared" si="0"/>
        <v>100</v>
      </c>
      <c r="H9" s="1515">
        <v>57</v>
      </c>
      <c r="I9" s="1649">
        <f t="shared" si="1"/>
        <v>2.091743119266055</v>
      </c>
      <c r="J9" s="1515">
        <v>2</v>
      </c>
      <c r="K9" s="1515">
        <v>1</v>
      </c>
      <c r="L9" s="1515">
        <v>2</v>
      </c>
      <c r="M9" s="1621">
        <f t="shared" si="2"/>
        <v>0.7339449541284404</v>
      </c>
      <c r="N9" s="1515">
        <v>7</v>
      </c>
      <c r="O9" s="1621">
        <f t="shared" si="3"/>
        <v>2.568807339449541</v>
      </c>
      <c r="P9" s="1515">
        <v>8</v>
      </c>
      <c r="Q9" s="1621">
        <f t="shared" si="4"/>
        <v>2.9357798165137616</v>
      </c>
    </row>
    <row r="10" spans="1:17" ht="36.75" customHeight="1">
      <c r="A10" s="1397">
        <v>5</v>
      </c>
      <c r="B10" s="1620" t="str">
        <f>'BVSK ba me '!B9</f>
        <v>H. Hàm Yên</v>
      </c>
      <c r="C10" s="1514">
        <v>1587</v>
      </c>
      <c r="D10" s="1514">
        <v>1586</v>
      </c>
      <c r="E10" s="1514">
        <v>730</v>
      </c>
      <c r="F10" s="1514">
        <v>1566</v>
      </c>
      <c r="G10" s="1650">
        <f t="shared" si="0"/>
        <v>98.7389659520807</v>
      </c>
      <c r="H10" s="1515">
        <v>47</v>
      </c>
      <c r="I10" s="1649">
        <f t="shared" si="1"/>
        <v>3.0012771392081734</v>
      </c>
      <c r="J10" s="1515">
        <v>2</v>
      </c>
      <c r="K10" s="1515">
        <v>1</v>
      </c>
      <c r="L10" s="1515">
        <v>0</v>
      </c>
      <c r="M10" s="1621">
        <f t="shared" si="2"/>
        <v>0</v>
      </c>
      <c r="N10" s="1515">
        <v>3</v>
      </c>
      <c r="O10" s="1621">
        <f t="shared" si="3"/>
        <v>1.8915510718789408</v>
      </c>
      <c r="P10" s="1515">
        <v>4</v>
      </c>
      <c r="Q10" s="1621">
        <f t="shared" si="4"/>
        <v>2.5220680958385877</v>
      </c>
    </row>
    <row r="11" spans="1:17" ht="36.75" customHeight="1">
      <c r="A11" s="1397">
        <v>6</v>
      </c>
      <c r="B11" s="1620" t="str">
        <f>'BVSK ba me '!B10</f>
        <v>H. Chiêm Hóa </v>
      </c>
      <c r="C11" s="1514">
        <v>1682</v>
      </c>
      <c r="D11" s="1514">
        <v>1680</v>
      </c>
      <c r="E11" s="1514">
        <v>880</v>
      </c>
      <c r="F11" s="1514">
        <v>1540</v>
      </c>
      <c r="G11" s="1650">
        <f t="shared" si="0"/>
        <v>91.66666666666666</v>
      </c>
      <c r="H11" s="1515">
        <v>43</v>
      </c>
      <c r="I11" s="1649">
        <f t="shared" si="1"/>
        <v>2.792207792207792</v>
      </c>
      <c r="J11" s="1515">
        <v>2</v>
      </c>
      <c r="K11" s="1515">
        <v>3</v>
      </c>
      <c r="L11" s="1515">
        <v>3</v>
      </c>
      <c r="M11" s="1621">
        <f t="shared" si="2"/>
        <v>1.7857142857142856</v>
      </c>
      <c r="N11" s="1515">
        <v>7</v>
      </c>
      <c r="O11" s="1621">
        <f t="shared" si="3"/>
        <v>4.166666666666667</v>
      </c>
      <c r="P11" s="1515">
        <v>12</v>
      </c>
      <c r="Q11" s="1621">
        <f t="shared" si="4"/>
        <v>7.142857142857142</v>
      </c>
    </row>
    <row r="12" spans="1:17" ht="36.75" customHeight="1">
      <c r="A12" s="1397">
        <v>7</v>
      </c>
      <c r="B12" s="1620" t="str">
        <f>'BVSK ba me '!B11</f>
        <v>H. Na Hang</v>
      </c>
      <c r="C12" s="1514">
        <v>571</v>
      </c>
      <c r="D12" s="1514">
        <v>570</v>
      </c>
      <c r="E12" s="1514">
        <v>247</v>
      </c>
      <c r="F12" s="1514">
        <v>571</v>
      </c>
      <c r="G12" s="1650">
        <f t="shared" si="0"/>
        <v>100.17543859649123</v>
      </c>
      <c r="H12" s="1515">
        <v>0</v>
      </c>
      <c r="I12" s="1649">
        <f t="shared" si="1"/>
        <v>0</v>
      </c>
      <c r="J12" s="1515">
        <v>0</v>
      </c>
      <c r="K12" s="1515">
        <v>0</v>
      </c>
      <c r="L12" s="1515">
        <v>0</v>
      </c>
      <c r="M12" s="1621">
        <f t="shared" si="2"/>
        <v>0</v>
      </c>
      <c r="N12" s="1515">
        <v>0</v>
      </c>
      <c r="O12" s="1621">
        <f t="shared" si="3"/>
        <v>0</v>
      </c>
      <c r="P12" s="1515">
        <v>0</v>
      </c>
      <c r="Q12" s="1621">
        <f t="shared" si="4"/>
        <v>0</v>
      </c>
    </row>
    <row r="13" spans="1:17" ht="36.75" customHeight="1">
      <c r="A13" s="1397">
        <v>8</v>
      </c>
      <c r="B13" s="1620" t="str">
        <f>'BVSK ba me '!B12</f>
        <v>H. Lâm Bình </v>
      </c>
      <c r="C13" s="1514">
        <v>538</v>
      </c>
      <c r="D13" s="1514">
        <v>537</v>
      </c>
      <c r="E13" s="1514">
        <v>257</v>
      </c>
      <c r="F13" s="1514">
        <v>537</v>
      </c>
      <c r="G13" s="1650">
        <f t="shared" si="0"/>
        <v>100</v>
      </c>
      <c r="H13" s="1515">
        <v>8</v>
      </c>
      <c r="I13" s="1649">
        <f t="shared" si="1"/>
        <v>1.48975791433892</v>
      </c>
      <c r="J13" s="1515">
        <v>0</v>
      </c>
      <c r="K13" s="1515">
        <v>1</v>
      </c>
      <c r="L13" s="1515">
        <v>2</v>
      </c>
      <c r="M13" s="1621">
        <f t="shared" si="2"/>
        <v>3.7243947858473</v>
      </c>
      <c r="N13" s="1515">
        <v>5</v>
      </c>
      <c r="O13" s="1621">
        <f t="shared" si="3"/>
        <v>9.31098696461825</v>
      </c>
      <c r="P13" s="1515">
        <v>6</v>
      </c>
      <c r="Q13" s="1621">
        <f t="shared" si="4"/>
        <v>11.1731843575419</v>
      </c>
    </row>
    <row r="14" spans="1:17" ht="36.75" customHeight="1">
      <c r="A14" s="1789" t="s">
        <v>13</v>
      </c>
      <c r="B14" s="1789"/>
      <c r="C14" s="505">
        <f>SUM(C7:C13)</f>
        <v>10186</v>
      </c>
      <c r="D14" s="505">
        <f>SUM(D7:D13)</f>
        <v>10179</v>
      </c>
      <c r="E14" s="505">
        <f>SUM(E7:E13)</f>
        <v>4740</v>
      </c>
      <c r="F14" s="505">
        <f>SUM(F7:F13)</f>
        <v>10018</v>
      </c>
      <c r="G14" s="1651">
        <f>F14/D14*100</f>
        <v>98.41831221141565</v>
      </c>
      <c r="H14" s="677">
        <f>SUM(H7:H13)</f>
        <v>202</v>
      </c>
      <c r="I14" s="679">
        <f>H14/F14*100</f>
        <v>2.016370533040527</v>
      </c>
      <c r="J14" s="677">
        <f>SUM(J7:J13)</f>
        <v>6</v>
      </c>
      <c r="K14" s="677">
        <f>SUM(K7:K13)</f>
        <v>7</v>
      </c>
      <c r="L14" s="677">
        <f>SUM(L7:L13)</f>
        <v>8</v>
      </c>
      <c r="M14" s="678">
        <f>L14/D14*1000</f>
        <v>0.7859318204145791</v>
      </c>
      <c r="N14" s="1652">
        <f>SUM(N7:N13)</f>
        <v>27</v>
      </c>
      <c r="O14" s="679">
        <f>N14/D14*1000</f>
        <v>2.6525198938992043</v>
      </c>
      <c r="P14" s="677">
        <f>SUM(P7:P13)</f>
        <v>41</v>
      </c>
      <c r="Q14" s="678">
        <f>P14/D14*1000</f>
        <v>4.027900579624717</v>
      </c>
    </row>
    <row r="15" spans="2:17" ht="36.75" customHeight="1">
      <c r="B15" s="246" t="s">
        <v>748</v>
      </c>
      <c r="D15" s="1653">
        <v>8443</v>
      </c>
      <c r="E15" s="1653"/>
      <c r="J15" s="1655">
        <v>7</v>
      </c>
      <c r="K15" s="1656">
        <f>N14+J15</f>
        <v>34</v>
      </c>
      <c r="L15" s="1655">
        <v>9</v>
      </c>
      <c r="M15" s="1656">
        <f>L15+P14</f>
        <v>50</v>
      </c>
      <c r="N15" s="1657">
        <v>45</v>
      </c>
      <c r="O15" s="1658">
        <f>N15/D15*1000</f>
        <v>5.329859054838328</v>
      </c>
      <c r="P15" s="1657">
        <v>60</v>
      </c>
      <c r="Q15" s="1659">
        <f>P15/D15*1000</f>
        <v>7.106478739784437</v>
      </c>
    </row>
    <row r="16" spans="2:17" ht="24" customHeight="1">
      <c r="B16" s="1981" t="s">
        <v>912</v>
      </c>
      <c r="C16" s="1981"/>
      <c r="D16" s="1981"/>
      <c r="E16" s="1981"/>
      <c r="F16" s="1981"/>
      <c r="G16" s="1981"/>
      <c r="H16" s="1981"/>
      <c r="I16" s="1981"/>
      <c r="J16" s="1981"/>
      <c r="K16" s="1981"/>
      <c r="L16" s="1981"/>
      <c r="M16" s="1981"/>
      <c r="N16" s="1981"/>
      <c r="O16" s="1981"/>
      <c r="P16" s="1981"/>
      <c r="Q16" s="1981"/>
    </row>
    <row r="17" spans="2:17" ht="33.75" customHeight="1">
      <c r="B17" s="1653"/>
      <c r="C17" s="1653"/>
      <c r="I17" s="1660"/>
      <c r="J17" s="1661"/>
      <c r="K17" s="1662"/>
      <c r="L17" s="1661"/>
      <c r="M17" s="1662"/>
      <c r="N17" s="1663"/>
      <c r="O17" s="1663"/>
      <c r="P17" s="1663"/>
      <c r="Q17" s="1663"/>
    </row>
    <row r="18" spans="2:17" ht="11.25" customHeight="1">
      <c r="B18" s="202"/>
      <c r="C18" s="202"/>
      <c r="D18" s="1664"/>
      <c r="E18" s="202"/>
      <c r="F18" s="202"/>
      <c r="G18" s="202"/>
      <c r="H18" s="202"/>
      <c r="I18" s="1665"/>
      <c r="J18" s="202"/>
      <c r="K18" s="202"/>
      <c r="L18" s="202"/>
      <c r="M18" s="202"/>
      <c r="N18" s="202"/>
      <c r="O18" s="202"/>
      <c r="P18" s="202"/>
      <c r="Q18" s="202"/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</sheetData>
  <sheetProtection/>
  <mergeCells count="16">
    <mergeCell ref="K3:K5"/>
    <mergeCell ref="L3:M4"/>
    <mergeCell ref="F3:G4"/>
    <mergeCell ref="E3:E5"/>
    <mergeCell ref="P3:Q4"/>
    <mergeCell ref="H3:I4"/>
    <mergeCell ref="B16:Q16"/>
    <mergeCell ref="N3:O4"/>
    <mergeCell ref="A1:P1"/>
    <mergeCell ref="A2:P2"/>
    <mergeCell ref="A3:A5"/>
    <mergeCell ref="B3:B5"/>
    <mergeCell ref="C3:C5"/>
    <mergeCell ref="D3:D5"/>
    <mergeCell ref="A14:B14"/>
    <mergeCell ref="J3:J5"/>
  </mergeCells>
  <printOptions/>
  <pageMargins left="0.66" right="0.26" top="0.48" bottom="0.32" header="0.6" footer="0.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"/>
  <sheetViews>
    <sheetView zoomScale="80" zoomScaleNormal="80" zoomScalePageLayoutView="0" workbookViewId="0" topLeftCell="A1">
      <selection activeCell="H4" sqref="H4:H5"/>
    </sheetView>
  </sheetViews>
  <sheetFormatPr defaultColWidth="8.796875" defaultRowHeight="15"/>
  <cols>
    <col min="1" max="1" width="3.19921875" style="280" customWidth="1"/>
    <col min="2" max="2" width="19.5" style="280" customWidth="1"/>
    <col min="3" max="3" width="10.5" style="129" customWidth="1"/>
    <col min="4" max="5" width="9" style="15" customWidth="1"/>
    <col min="6" max="6" width="7.5" style="15" customWidth="1"/>
    <col min="7" max="7" width="6.69921875" style="15" customWidth="1"/>
    <col min="8" max="8" width="8.8984375" style="15" customWidth="1"/>
    <col min="9" max="9" width="6" style="15" customWidth="1"/>
    <col min="10" max="11" width="5.5" style="15" customWidth="1"/>
    <col min="12" max="12" width="9" style="15" customWidth="1"/>
    <col min="13" max="13" width="8.5" style="15" customWidth="1"/>
    <col min="14" max="14" width="8" style="15" customWidth="1"/>
    <col min="15" max="15" width="7" style="15" customWidth="1"/>
    <col min="16" max="16" width="7.59765625" style="15" customWidth="1"/>
  </cols>
  <sheetData>
    <row r="1" spans="1:16" ht="29.25" customHeight="1">
      <c r="A1" s="1990" t="s">
        <v>738</v>
      </c>
      <c r="B1" s="1990"/>
      <c r="C1" s="1990"/>
      <c r="D1" s="1990"/>
      <c r="E1" s="1990"/>
      <c r="F1" s="1990"/>
      <c r="G1" s="1990"/>
      <c r="H1" s="1990"/>
      <c r="I1" s="1990"/>
      <c r="J1" s="1990"/>
      <c r="K1" s="1990"/>
      <c r="L1" s="1990"/>
      <c r="M1" s="1990"/>
      <c r="N1" s="1990"/>
      <c r="O1" s="1990"/>
      <c r="P1" s="1990"/>
    </row>
    <row r="2" spans="1:16" ht="15">
      <c r="A2" s="346"/>
      <c r="B2" s="346"/>
      <c r="C2" s="382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</row>
    <row r="3" spans="1:16" s="280" customFormat="1" ht="31.5" customHeight="1">
      <c r="A3" s="1991" t="s">
        <v>14</v>
      </c>
      <c r="B3" s="1994" t="s">
        <v>256</v>
      </c>
      <c r="C3" s="2002" t="s">
        <v>479</v>
      </c>
      <c r="D3" s="1876" t="s">
        <v>447</v>
      </c>
      <c r="E3" s="1877"/>
      <c r="F3" s="1877"/>
      <c r="G3" s="1877"/>
      <c r="H3" s="1877"/>
      <c r="I3" s="1877"/>
      <c r="J3" s="1877"/>
      <c r="K3" s="1877"/>
      <c r="L3" s="1878"/>
      <c r="M3" s="1876" t="s">
        <v>480</v>
      </c>
      <c r="N3" s="1877"/>
      <c r="O3" s="1877"/>
      <c r="P3" s="1878"/>
    </row>
    <row r="4" spans="1:16" s="280" customFormat="1" ht="35.25" customHeight="1">
      <c r="A4" s="1992"/>
      <c r="B4" s="1995"/>
      <c r="C4" s="2003"/>
      <c r="D4" s="1986" t="s">
        <v>429</v>
      </c>
      <c r="E4" s="1876" t="s">
        <v>430</v>
      </c>
      <c r="F4" s="1877"/>
      <c r="G4" s="1878"/>
      <c r="H4" s="1986" t="s">
        <v>618</v>
      </c>
      <c r="I4" s="1876" t="s">
        <v>676</v>
      </c>
      <c r="J4" s="1877"/>
      <c r="K4" s="1878"/>
      <c r="L4" s="1986" t="s">
        <v>433</v>
      </c>
      <c r="M4" s="1997" t="s">
        <v>481</v>
      </c>
      <c r="N4" s="1998"/>
      <c r="O4" s="1999"/>
      <c r="P4" s="2000" t="s">
        <v>485</v>
      </c>
    </row>
    <row r="5" spans="1:16" s="280" customFormat="1" ht="62.25" customHeight="1">
      <c r="A5" s="1993"/>
      <c r="B5" s="1996"/>
      <c r="C5" s="2004"/>
      <c r="D5" s="1987"/>
      <c r="E5" s="673" t="s">
        <v>621</v>
      </c>
      <c r="F5" s="675" t="s">
        <v>620</v>
      </c>
      <c r="G5" s="675" t="s">
        <v>619</v>
      </c>
      <c r="H5" s="1987"/>
      <c r="I5" s="515" t="s">
        <v>393</v>
      </c>
      <c r="J5" s="515" t="s">
        <v>431</v>
      </c>
      <c r="K5" s="515" t="s">
        <v>432</v>
      </c>
      <c r="L5" s="1987"/>
      <c r="M5" s="509" t="s">
        <v>482</v>
      </c>
      <c r="N5" s="509" t="s">
        <v>483</v>
      </c>
      <c r="O5" s="509" t="s">
        <v>484</v>
      </c>
      <c r="P5" s="2001"/>
    </row>
    <row r="6" spans="1:17" ht="29.25" customHeight="1">
      <c r="A6" s="306">
        <v>1</v>
      </c>
      <c r="B6" s="385" t="s">
        <v>92</v>
      </c>
      <c r="C6" s="310">
        <v>6393</v>
      </c>
      <c r="D6" s="377">
        <v>200</v>
      </c>
      <c r="E6" s="377">
        <v>485</v>
      </c>
      <c r="F6" s="499">
        <v>192</v>
      </c>
      <c r="G6" s="499">
        <v>1</v>
      </c>
      <c r="H6" s="377">
        <v>204</v>
      </c>
      <c r="I6" s="500">
        <f aca="true" t="shared" si="0" ref="I6:I12">J6+K6</f>
        <v>1</v>
      </c>
      <c r="J6" s="501">
        <v>0</v>
      </c>
      <c r="K6" s="384">
        <v>1</v>
      </c>
      <c r="L6" s="384">
        <v>180</v>
      </c>
      <c r="M6" s="384">
        <v>10</v>
      </c>
      <c r="N6" s="384">
        <v>13</v>
      </c>
      <c r="O6" s="501">
        <v>0</v>
      </c>
      <c r="P6" s="507"/>
      <c r="Q6" s="369"/>
    </row>
    <row r="7" spans="1:17" ht="29.25" customHeight="1">
      <c r="A7" s="307">
        <v>2</v>
      </c>
      <c r="B7" s="385" t="s">
        <v>147</v>
      </c>
      <c r="C7" s="310">
        <v>4693</v>
      </c>
      <c r="D7" s="377">
        <v>88</v>
      </c>
      <c r="E7" s="377">
        <v>139</v>
      </c>
      <c r="F7" s="377">
        <v>79</v>
      </c>
      <c r="G7" s="377">
        <v>0</v>
      </c>
      <c r="H7" s="377">
        <v>100</v>
      </c>
      <c r="I7" s="500">
        <f t="shared" si="0"/>
        <v>0</v>
      </c>
      <c r="J7" s="499">
        <v>0</v>
      </c>
      <c r="K7" s="499">
        <v>0</v>
      </c>
      <c r="L7" s="832">
        <v>78</v>
      </c>
      <c r="M7" s="832">
        <v>10</v>
      </c>
      <c r="N7" s="832">
        <v>5</v>
      </c>
      <c r="O7" s="501">
        <v>0</v>
      </c>
      <c r="P7" s="501">
        <v>0</v>
      </c>
      <c r="Q7" s="369"/>
    </row>
    <row r="8" spans="1:17" ht="29.25" customHeight="1">
      <c r="A8" s="307">
        <v>3</v>
      </c>
      <c r="B8" s="386" t="s">
        <v>210</v>
      </c>
      <c r="C8" s="310">
        <v>18286</v>
      </c>
      <c r="D8" s="378">
        <v>134</v>
      </c>
      <c r="E8" s="377">
        <v>386</v>
      </c>
      <c r="F8" s="378">
        <v>149</v>
      </c>
      <c r="G8" s="378">
        <v>10</v>
      </c>
      <c r="H8" s="377">
        <v>261</v>
      </c>
      <c r="I8" s="500">
        <f t="shared" si="0"/>
        <v>1</v>
      </c>
      <c r="J8" s="502">
        <v>0</v>
      </c>
      <c r="K8" s="384">
        <v>1</v>
      </c>
      <c r="L8" s="832">
        <v>265</v>
      </c>
      <c r="M8" s="832">
        <v>25</v>
      </c>
      <c r="N8" s="832">
        <v>10</v>
      </c>
      <c r="O8" s="501">
        <v>0</v>
      </c>
      <c r="P8" s="501">
        <v>0</v>
      </c>
      <c r="Q8" s="369"/>
    </row>
    <row r="9" spans="1:17" ht="29.25" customHeight="1">
      <c r="A9" s="307">
        <v>4</v>
      </c>
      <c r="B9" s="386" t="s">
        <v>99</v>
      </c>
      <c r="C9" s="310">
        <v>11078</v>
      </c>
      <c r="D9" s="378">
        <v>234</v>
      </c>
      <c r="E9" s="377">
        <v>200</v>
      </c>
      <c r="F9" s="378">
        <v>153</v>
      </c>
      <c r="G9" s="378">
        <v>3</v>
      </c>
      <c r="H9" s="377">
        <v>122</v>
      </c>
      <c r="I9" s="500">
        <f t="shared" si="0"/>
        <v>1</v>
      </c>
      <c r="J9" s="502">
        <v>0</v>
      </c>
      <c r="K9" s="384">
        <v>1</v>
      </c>
      <c r="L9" s="832">
        <v>120</v>
      </c>
      <c r="M9" s="832">
        <v>10</v>
      </c>
      <c r="N9" s="832">
        <v>8</v>
      </c>
      <c r="O9" s="501">
        <v>0</v>
      </c>
      <c r="P9" s="501">
        <v>0</v>
      </c>
      <c r="Q9" s="369"/>
    </row>
    <row r="10" spans="1:17" ht="29.25" customHeight="1">
      <c r="A10" s="307">
        <v>5</v>
      </c>
      <c r="B10" s="386" t="s">
        <v>95</v>
      </c>
      <c r="C10" s="310">
        <v>24079</v>
      </c>
      <c r="D10" s="378">
        <v>382</v>
      </c>
      <c r="E10" s="377">
        <v>176</v>
      </c>
      <c r="F10" s="378">
        <v>161</v>
      </c>
      <c r="G10" s="378">
        <v>1</v>
      </c>
      <c r="H10" s="377">
        <v>292</v>
      </c>
      <c r="I10" s="500">
        <f t="shared" si="0"/>
        <v>11</v>
      </c>
      <c r="J10" s="502">
        <v>0</v>
      </c>
      <c r="K10" s="384">
        <v>11</v>
      </c>
      <c r="L10" s="832">
        <v>1800</v>
      </c>
      <c r="M10" s="832">
        <v>20</v>
      </c>
      <c r="N10" s="832">
        <v>25</v>
      </c>
      <c r="O10" s="501">
        <v>0</v>
      </c>
      <c r="P10" s="501">
        <v>0</v>
      </c>
      <c r="Q10" s="369"/>
    </row>
    <row r="11" spans="1:17" ht="29.25" customHeight="1">
      <c r="A11" s="307">
        <v>6</v>
      </c>
      <c r="B11" s="386" t="s">
        <v>96</v>
      </c>
      <c r="C11" s="310">
        <v>25995</v>
      </c>
      <c r="D11" s="378">
        <v>291</v>
      </c>
      <c r="E11" s="377">
        <v>100</v>
      </c>
      <c r="F11" s="378">
        <v>45</v>
      </c>
      <c r="G11" s="378">
        <v>7</v>
      </c>
      <c r="H11" s="377">
        <v>290</v>
      </c>
      <c r="I11" s="500">
        <f t="shared" si="0"/>
        <v>6</v>
      </c>
      <c r="J11" s="502">
        <v>0</v>
      </c>
      <c r="K11" s="384">
        <v>6</v>
      </c>
      <c r="L11" s="832">
        <v>3780</v>
      </c>
      <c r="M11" s="832">
        <v>20</v>
      </c>
      <c r="N11" s="501">
        <v>0</v>
      </c>
      <c r="O11" s="501">
        <v>0</v>
      </c>
      <c r="P11" s="501">
        <v>0</v>
      </c>
      <c r="Q11" s="369"/>
    </row>
    <row r="12" spans="1:17" ht="29.25" customHeight="1">
      <c r="A12" s="307">
        <v>7</v>
      </c>
      <c r="B12" s="386" t="s">
        <v>103</v>
      </c>
      <c r="C12" s="310">
        <v>13590</v>
      </c>
      <c r="D12" s="378">
        <v>247</v>
      </c>
      <c r="E12" s="377">
        <v>321</v>
      </c>
      <c r="F12" s="311">
        <v>121</v>
      </c>
      <c r="G12" s="378">
        <v>1</v>
      </c>
      <c r="H12" s="377">
        <v>408</v>
      </c>
      <c r="I12" s="500">
        <f t="shared" si="0"/>
        <v>5</v>
      </c>
      <c r="J12" s="502">
        <v>0</v>
      </c>
      <c r="K12" s="384">
        <v>5</v>
      </c>
      <c r="L12" s="832">
        <v>1651</v>
      </c>
      <c r="M12" s="832">
        <v>10</v>
      </c>
      <c r="N12" s="501">
        <v>0</v>
      </c>
      <c r="O12" s="501">
        <v>0</v>
      </c>
      <c r="P12" s="501">
        <v>0</v>
      </c>
      <c r="Q12" s="369"/>
    </row>
    <row r="13" spans="1:17" ht="29.25" customHeight="1">
      <c r="A13" s="307">
        <v>8</v>
      </c>
      <c r="B13" s="386" t="s">
        <v>443</v>
      </c>
      <c r="C13" s="310">
        <v>0</v>
      </c>
      <c r="D13" s="378">
        <v>0</v>
      </c>
      <c r="E13" s="499">
        <v>0</v>
      </c>
      <c r="F13" s="499">
        <v>0</v>
      </c>
      <c r="G13" s="377">
        <v>0</v>
      </c>
      <c r="H13" s="377">
        <v>0</v>
      </c>
      <c r="I13" s="503">
        <f>K13</f>
        <v>0</v>
      </c>
      <c r="J13" s="499">
        <v>0</v>
      </c>
      <c r="K13" s="305">
        <v>0</v>
      </c>
      <c r="L13" s="501">
        <v>0</v>
      </c>
      <c r="M13" s="832">
        <v>236</v>
      </c>
      <c r="N13" s="832">
        <v>46</v>
      </c>
      <c r="O13" s="501">
        <v>0</v>
      </c>
      <c r="P13" s="501">
        <v>0</v>
      </c>
      <c r="Q13" s="369"/>
    </row>
    <row r="14" spans="1:17" ht="29.25" customHeight="1">
      <c r="A14" s="387">
        <v>9</v>
      </c>
      <c r="B14" s="388" t="s">
        <v>257</v>
      </c>
      <c r="C14" s="381">
        <f>SUM(D14:I14)</f>
        <v>0</v>
      </c>
      <c r="D14" s="381">
        <f aca="true" t="shared" si="1" ref="D14:O14">SUM(E14:J14)</f>
        <v>0</v>
      </c>
      <c r="E14" s="381">
        <f t="shared" si="1"/>
        <v>0</v>
      </c>
      <c r="F14" s="381">
        <f t="shared" si="1"/>
        <v>0</v>
      </c>
      <c r="G14" s="381">
        <f t="shared" si="1"/>
        <v>0</v>
      </c>
      <c r="H14" s="381">
        <f t="shared" si="1"/>
        <v>0</v>
      </c>
      <c r="I14" s="381">
        <f t="shared" si="1"/>
        <v>0</v>
      </c>
      <c r="J14" s="381">
        <f t="shared" si="1"/>
        <v>0</v>
      </c>
      <c r="K14" s="381">
        <f t="shared" si="1"/>
        <v>0</v>
      </c>
      <c r="L14" s="381">
        <f t="shared" si="1"/>
        <v>0</v>
      </c>
      <c r="M14" s="381">
        <f t="shared" si="1"/>
        <v>0</v>
      </c>
      <c r="N14" s="381">
        <f t="shared" si="1"/>
        <v>0</v>
      </c>
      <c r="O14" s="381">
        <f t="shared" si="1"/>
        <v>0</v>
      </c>
      <c r="P14" s="501">
        <v>0</v>
      </c>
      <c r="Q14" s="369"/>
    </row>
    <row r="15" spans="1:17" ht="31.5" customHeight="1">
      <c r="A15" s="1988" t="s">
        <v>220</v>
      </c>
      <c r="B15" s="1989"/>
      <c r="C15" s="391">
        <f aca="true" t="shared" si="2" ref="C15:H15">SUM(C6:C14)</f>
        <v>104114</v>
      </c>
      <c r="D15" s="380">
        <f t="shared" si="2"/>
        <v>1576</v>
      </c>
      <c r="E15" s="391">
        <f t="shared" si="2"/>
        <v>1807</v>
      </c>
      <c r="F15" s="380">
        <f t="shared" si="2"/>
        <v>900</v>
      </c>
      <c r="G15" s="380">
        <f t="shared" si="2"/>
        <v>23</v>
      </c>
      <c r="H15" s="380">
        <f t="shared" si="2"/>
        <v>1677</v>
      </c>
      <c r="I15" s="508">
        <f aca="true" t="shared" si="3" ref="I15:N15">SUM(I6:I14)</f>
        <v>25</v>
      </c>
      <c r="J15" s="380">
        <f t="shared" si="3"/>
        <v>0</v>
      </c>
      <c r="K15" s="508">
        <f t="shared" si="3"/>
        <v>25</v>
      </c>
      <c r="L15" s="504">
        <f t="shared" si="3"/>
        <v>7874</v>
      </c>
      <c r="M15" s="380">
        <f t="shared" si="3"/>
        <v>341</v>
      </c>
      <c r="N15" s="380">
        <f t="shared" si="3"/>
        <v>107</v>
      </c>
      <c r="O15" s="304">
        <f>SUM(O6:O14)</f>
        <v>0</v>
      </c>
      <c r="P15" s="505">
        <f>SUM(P6:P14)</f>
        <v>0</v>
      </c>
      <c r="Q15" s="379"/>
    </row>
    <row r="16" spans="1:16" ht="15.75">
      <c r="A16" s="389"/>
      <c r="B16" s="390"/>
      <c r="C16" s="383"/>
      <c r="D16" s="308"/>
      <c r="E16" s="308"/>
      <c r="F16" s="506"/>
      <c r="G16" s="309"/>
      <c r="H16" s="309"/>
      <c r="I16" s="309"/>
      <c r="J16" s="309"/>
      <c r="K16" s="309"/>
      <c r="L16" s="309"/>
      <c r="M16" s="309"/>
      <c r="N16" s="309"/>
      <c r="O16" s="309"/>
      <c r="P16" s="309"/>
    </row>
    <row r="17" spans="1:16" ht="15.75">
      <c r="A17" s="1984" t="s">
        <v>737</v>
      </c>
      <c r="B17" s="1985"/>
      <c r="C17" s="1985"/>
      <c r="D17" s="1985"/>
      <c r="E17" s="1985"/>
      <c r="F17" s="1985"/>
      <c r="G17" s="1985"/>
      <c r="H17" s="1985"/>
      <c r="I17" s="1985"/>
      <c r="J17" s="1985"/>
      <c r="K17" s="1985"/>
      <c r="L17" s="1985"/>
      <c r="M17" s="1985"/>
      <c r="N17" s="1985"/>
      <c r="O17" s="1985"/>
      <c r="P17" s="1985"/>
    </row>
    <row r="19" ht="15">
      <c r="M19" s="833">
        <f>M15+N15</f>
        <v>448</v>
      </c>
    </row>
  </sheetData>
  <sheetProtection/>
  <mergeCells count="15">
    <mergeCell ref="C3:C5"/>
    <mergeCell ref="D4:D5"/>
    <mergeCell ref="E4:G4"/>
    <mergeCell ref="H4:H5"/>
    <mergeCell ref="I4:K4"/>
    <mergeCell ref="A17:P17"/>
    <mergeCell ref="L4:L5"/>
    <mergeCell ref="M3:P3"/>
    <mergeCell ref="A15:B15"/>
    <mergeCell ref="A1:P1"/>
    <mergeCell ref="A3:A5"/>
    <mergeCell ref="B3:B5"/>
    <mergeCell ref="D3:L3"/>
    <mergeCell ref="M4:O4"/>
    <mergeCell ref="P4:P5"/>
  </mergeCells>
  <printOptions/>
  <pageMargins left="0.45" right="0.2" top="0.57" bottom="0.75" header="0.3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PageLayoutView="0" workbookViewId="0" topLeftCell="A1">
      <selection activeCell="Q7" sqref="Q7"/>
    </sheetView>
  </sheetViews>
  <sheetFormatPr defaultColWidth="8.796875" defaultRowHeight="15"/>
  <cols>
    <col min="1" max="1" width="4.19921875" style="1671" customWidth="1"/>
    <col min="2" max="2" width="23.09765625" style="1671" customWidth="1"/>
    <col min="3" max="4" width="7.69921875" style="1671" customWidth="1"/>
    <col min="5" max="14" width="7.19921875" style="1671" customWidth="1"/>
  </cols>
  <sheetData>
    <row r="1" spans="1:14" ht="31.5" customHeight="1">
      <c r="A1" s="2007" t="s">
        <v>915</v>
      </c>
      <c r="B1" s="2007"/>
      <c r="C1" s="2007"/>
      <c r="D1" s="2007"/>
      <c r="E1" s="2007"/>
      <c r="F1" s="2007"/>
      <c r="G1" s="2007"/>
      <c r="H1" s="2007"/>
      <c r="I1" s="2007"/>
      <c r="J1" s="2007"/>
      <c r="K1" s="2007"/>
      <c r="L1" s="2007"/>
      <c r="M1" s="2007"/>
      <c r="N1" s="2007"/>
    </row>
    <row r="2" spans="1:14" ht="27.75" customHeight="1">
      <c r="A2" s="2007"/>
      <c r="B2" s="2007"/>
      <c r="C2" s="2007"/>
      <c r="D2" s="2007"/>
      <c r="E2" s="2007"/>
      <c r="F2" s="2007"/>
      <c r="G2" s="2007"/>
      <c r="H2" s="2007"/>
      <c r="I2" s="2007"/>
      <c r="J2" s="2007"/>
      <c r="K2" s="2007"/>
      <c r="L2" s="2007"/>
      <c r="M2" s="2007"/>
      <c r="N2" s="2007"/>
    </row>
    <row r="3" spans="1:14" ht="28.5" customHeight="1">
      <c r="A3" s="2008" t="s">
        <v>14</v>
      </c>
      <c r="B3" s="2008" t="s">
        <v>258</v>
      </c>
      <c r="C3" s="2008" t="s">
        <v>393</v>
      </c>
      <c r="D3" s="2008"/>
      <c r="E3" s="2005" t="s">
        <v>259</v>
      </c>
      <c r="F3" s="2005"/>
      <c r="G3" s="2005" t="s">
        <v>262</v>
      </c>
      <c r="H3" s="2005"/>
      <c r="I3" s="2005" t="s">
        <v>263</v>
      </c>
      <c r="J3" s="2005"/>
      <c r="K3" s="2005" t="s">
        <v>264</v>
      </c>
      <c r="L3" s="2005"/>
      <c r="M3" s="2005" t="s">
        <v>265</v>
      </c>
      <c r="N3" s="2005"/>
    </row>
    <row r="4" spans="1:14" ht="27.75" customHeight="1">
      <c r="A4" s="2008"/>
      <c r="B4" s="2008"/>
      <c r="C4" s="226" t="s">
        <v>260</v>
      </c>
      <c r="D4" s="226" t="s">
        <v>261</v>
      </c>
      <c r="E4" s="226" t="s">
        <v>260</v>
      </c>
      <c r="F4" s="226" t="s">
        <v>261</v>
      </c>
      <c r="G4" s="226" t="s">
        <v>260</v>
      </c>
      <c r="H4" s="226" t="s">
        <v>261</v>
      </c>
      <c r="I4" s="226" t="s">
        <v>260</v>
      </c>
      <c r="J4" s="226" t="s">
        <v>261</v>
      </c>
      <c r="K4" s="226" t="s">
        <v>260</v>
      </c>
      <c r="L4" s="226" t="s">
        <v>261</v>
      </c>
      <c r="M4" s="226" t="s">
        <v>260</v>
      </c>
      <c r="N4" s="226" t="s">
        <v>261</v>
      </c>
    </row>
    <row r="5" spans="1:14" ht="33" customHeight="1">
      <c r="A5" s="1186">
        <v>1</v>
      </c>
      <c r="B5" s="1622" t="s">
        <v>799</v>
      </c>
      <c r="C5" s="1668">
        <f>E5+G5+I5+K5+M5</f>
        <v>0</v>
      </c>
      <c r="D5" s="1668">
        <f>F5+H5+J5+L5+N5</f>
        <v>0</v>
      </c>
      <c r="E5" s="1668">
        <v>0</v>
      </c>
      <c r="F5" s="1668">
        <v>0</v>
      </c>
      <c r="G5" s="1668">
        <v>0</v>
      </c>
      <c r="H5" s="1668">
        <v>0</v>
      </c>
      <c r="I5" s="1668">
        <v>0</v>
      </c>
      <c r="J5" s="1668">
        <v>0</v>
      </c>
      <c r="K5" s="1668">
        <v>0</v>
      </c>
      <c r="L5" s="1668">
        <v>0</v>
      </c>
      <c r="M5" s="1668">
        <v>0</v>
      </c>
      <c r="N5" s="1668">
        <v>0</v>
      </c>
    </row>
    <row r="6" spans="1:14" ht="33" customHeight="1">
      <c r="A6" s="1186">
        <v>2</v>
      </c>
      <c r="B6" s="1622" t="s">
        <v>266</v>
      </c>
      <c r="C6" s="1668">
        <f>E6+G6+I6+K6+M6</f>
        <v>0</v>
      </c>
      <c r="D6" s="1668">
        <f>F6+H6+J6+L6+N6</f>
        <v>0</v>
      </c>
      <c r="E6" s="1668">
        <v>0</v>
      </c>
      <c r="F6" s="1668">
        <v>0</v>
      </c>
      <c r="G6" s="1668">
        <v>0</v>
      </c>
      <c r="H6" s="1668">
        <v>0</v>
      </c>
      <c r="I6" s="1668">
        <v>0</v>
      </c>
      <c r="J6" s="1668">
        <v>0</v>
      </c>
      <c r="K6" s="1668">
        <v>0</v>
      </c>
      <c r="L6" s="1668">
        <v>0</v>
      </c>
      <c r="M6" s="1668">
        <v>0</v>
      </c>
      <c r="N6" s="1668">
        <v>0</v>
      </c>
    </row>
    <row r="7" spans="1:14" ht="33" customHeight="1">
      <c r="A7" s="1186">
        <v>3</v>
      </c>
      <c r="B7" s="1622" t="str">
        <f>'BVSK tre em '!B7</f>
        <v>TP Tuyên Quang </v>
      </c>
      <c r="C7" s="1668">
        <f aca="true" t="shared" si="0" ref="C7:C14">E7+G7+I7+K7+M7</f>
        <v>0</v>
      </c>
      <c r="D7" s="1668">
        <f aca="true" t="shared" si="1" ref="D7:D14">F7+H7+J7+L7+N7</f>
        <v>0</v>
      </c>
      <c r="E7" s="1668">
        <v>0</v>
      </c>
      <c r="F7" s="1668">
        <v>0</v>
      </c>
      <c r="G7" s="1668">
        <v>0</v>
      </c>
      <c r="H7" s="1668">
        <v>0</v>
      </c>
      <c r="I7" s="1668">
        <v>0</v>
      </c>
      <c r="J7" s="1668">
        <v>0</v>
      </c>
      <c r="K7" s="1668">
        <v>0</v>
      </c>
      <c r="L7" s="1668">
        <v>0</v>
      </c>
      <c r="M7" s="1668">
        <v>0</v>
      </c>
      <c r="N7" s="1668">
        <v>0</v>
      </c>
    </row>
    <row r="8" spans="1:14" ht="33" customHeight="1">
      <c r="A8" s="1186">
        <v>4</v>
      </c>
      <c r="B8" s="1622" t="str">
        <f>'BVSK tre em '!B8</f>
        <v>H. Yên Sơn </v>
      </c>
      <c r="C8" s="1668">
        <f t="shared" si="0"/>
        <v>0</v>
      </c>
      <c r="D8" s="1668">
        <f t="shared" si="1"/>
        <v>0</v>
      </c>
      <c r="E8" s="1668">
        <v>0</v>
      </c>
      <c r="F8" s="1668">
        <v>0</v>
      </c>
      <c r="G8" s="1668">
        <v>0</v>
      </c>
      <c r="H8" s="1668">
        <v>0</v>
      </c>
      <c r="I8" s="1668">
        <v>0</v>
      </c>
      <c r="J8" s="1668">
        <v>0</v>
      </c>
      <c r="K8" s="1668">
        <v>0</v>
      </c>
      <c r="L8" s="1668">
        <v>0</v>
      </c>
      <c r="M8" s="1668">
        <v>0</v>
      </c>
      <c r="N8" s="1668">
        <v>0</v>
      </c>
    </row>
    <row r="9" spans="1:14" ht="33" customHeight="1">
      <c r="A9" s="1186">
        <v>5</v>
      </c>
      <c r="B9" s="1622" t="str">
        <f>'BVSK tre em '!B9</f>
        <v>H. Sơn Dương </v>
      </c>
      <c r="C9" s="1668">
        <f t="shared" si="0"/>
        <v>0</v>
      </c>
      <c r="D9" s="1668">
        <f t="shared" si="1"/>
        <v>0</v>
      </c>
      <c r="E9" s="1668">
        <v>0</v>
      </c>
      <c r="F9" s="1668">
        <v>0</v>
      </c>
      <c r="G9" s="1668">
        <v>0</v>
      </c>
      <c r="H9" s="1668">
        <v>0</v>
      </c>
      <c r="I9" s="1668">
        <v>0</v>
      </c>
      <c r="J9" s="1668">
        <v>0</v>
      </c>
      <c r="K9" s="1668">
        <v>0</v>
      </c>
      <c r="L9" s="1668">
        <v>0</v>
      </c>
      <c r="M9" s="1668">
        <v>0</v>
      </c>
      <c r="N9" s="1668">
        <v>0</v>
      </c>
    </row>
    <row r="10" spans="1:14" ht="33" customHeight="1">
      <c r="A10" s="1186">
        <v>6</v>
      </c>
      <c r="B10" s="1622" t="str">
        <f>'BVSK tre em '!B10</f>
        <v>H. Hàm Yên</v>
      </c>
      <c r="C10" s="1668">
        <f t="shared" si="0"/>
        <v>0</v>
      </c>
      <c r="D10" s="1668">
        <f t="shared" si="1"/>
        <v>0</v>
      </c>
      <c r="E10" s="1668">
        <v>0</v>
      </c>
      <c r="F10" s="1668">
        <v>0</v>
      </c>
      <c r="G10" s="1668">
        <v>0</v>
      </c>
      <c r="H10" s="1668">
        <v>0</v>
      </c>
      <c r="I10" s="1668">
        <v>0</v>
      </c>
      <c r="J10" s="1668">
        <v>0</v>
      </c>
      <c r="K10" s="1668">
        <v>0</v>
      </c>
      <c r="L10" s="1668">
        <v>0</v>
      </c>
      <c r="M10" s="1668">
        <v>0</v>
      </c>
      <c r="N10" s="1668">
        <v>0</v>
      </c>
    </row>
    <row r="11" spans="1:14" ht="33" customHeight="1">
      <c r="A11" s="1186">
        <v>7</v>
      </c>
      <c r="B11" s="1622" t="str">
        <f>'BVSK tre em '!B11</f>
        <v>H. Chiêm Hóa </v>
      </c>
      <c r="C11" s="1668">
        <f t="shared" si="0"/>
        <v>0</v>
      </c>
      <c r="D11" s="1668">
        <f t="shared" si="1"/>
        <v>0</v>
      </c>
      <c r="E11" s="1668">
        <v>0</v>
      </c>
      <c r="F11" s="1668">
        <v>0</v>
      </c>
      <c r="G11" s="1668">
        <v>0</v>
      </c>
      <c r="H11" s="1668">
        <v>0</v>
      </c>
      <c r="I11" s="1668">
        <v>0</v>
      </c>
      <c r="J11" s="1668">
        <v>0</v>
      </c>
      <c r="K11" s="1668">
        <v>0</v>
      </c>
      <c r="L11" s="1668">
        <v>0</v>
      </c>
      <c r="M11" s="1668">
        <v>0</v>
      </c>
      <c r="N11" s="1668">
        <v>0</v>
      </c>
    </row>
    <row r="12" spans="1:14" ht="33" customHeight="1">
      <c r="A12" s="1186">
        <v>8</v>
      </c>
      <c r="B12" s="1622" t="str">
        <f>'BVSK tre em '!B12</f>
        <v>H. Na Hang</v>
      </c>
      <c r="C12" s="1668">
        <f t="shared" si="0"/>
        <v>0</v>
      </c>
      <c r="D12" s="1668">
        <f t="shared" si="1"/>
        <v>0</v>
      </c>
      <c r="E12" s="1668">
        <v>0</v>
      </c>
      <c r="F12" s="1668">
        <v>0</v>
      </c>
      <c r="G12" s="1668">
        <v>0</v>
      </c>
      <c r="H12" s="1668">
        <v>0</v>
      </c>
      <c r="I12" s="1668">
        <v>0</v>
      </c>
      <c r="J12" s="1668">
        <v>0</v>
      </c>
      <c r="K12" s="1668">
        <v>0</v>
      </c>
      <c r="L12" s="1668">
        <v>0</v>
      </c>
      <c r="M12" s="1668">
        <v>0</v>
      </c>
      <c r="N12" s="1668">
        <v>0</v>
      </c>
    </row>
    <row r="13" spans="1:14" ht="33" customHeight="1">
      <c r="A13" s="1186">
        <v>9</v>
      </c>
      <c r="B13" s="1622" t="str">
        <f>'BVSK tre em '!B13</f>
        <v>H. Lâm Bình </v>
      </c>
      <c r="C13" s="1668">
        <f t="shared" si="0"/>
        <v>0</v>
      </c>
      <c r="D13" s="1668">
        <f t="shared" si="1"/>
        <v>0</v>
      </c>
      <c r="E13" s="1668">
        <v>0</v>
      </c>
      <c r="F13" s="1668">
        <v>0</v>
      </c>
      <c r="G13" s="1668">
        <v>0</v>
      </c>
      <c r="H13" s="1668">
        <v>0</v>
      </c>
      <c r="I13" s="1668">
        <v>0</v>
      </c>
      <c r="J13" s="1668">
        <v>0</v>
      </c>
      <c r="K13" s="1668">
        <v>0</v>
      </c>
      <c r="L13" s="1668">
        <v>0</v>
      </c>
      <c r="M13" s="1668">
        <v>0</v>
      </c>
      <c r="N13" s="1668">
        <v>0</v>
      </c>
    </row>
    <row r="14" spans="1:14" ht="33" customHeight="1">
      <c r="A14" s="2005" t="s">
        <v>220</v>
      </c>
      <c r="B14" s="2005"/>
      <c r="C14" s="1668">
        <f t="shared" si="0"/>
        <v>0</v>
      </c>
      <c r="D14" s="1668">
        <f t="shared" si="1"/>
        <v>0</v>
      </c>
      <c r="E14" s="1669">
        <f aca="true" t="shared" si="2" ref="E14:N14">SUM(E5:E13)</f>
        <v>0</v>
      </c>
      <c r="F14" s="1669">
        <f t="shared" si="2"/>
        <v>0</v>
      </c>
      <c r="G14" s="1669">
        <f t="shared" si="2"/>
        <v>0</v>
      </c>
      <c r="H14" s="1669">
        <f t="shared" si="2"/>
        <v>0</v>
      </c>
      <c r="I14" s="1669">
        <f t="shared" si="2"/>
        <v>0</v>
      </c>
      <c r="J14" s="1669">
        <f t="shared" si="2"/>
        <v>0</v>
      </c>
      <c r="K14" s="1669">
        <f t="shared" si="2"/>
        <v>0</v>
      </c>
      <c r="L14" s="1669">
        <f t="shared" si="2"/>
        <v>0</v>
      </c>
      <c r="M14" s="1669">
        <f t="shared" si="2"/>
        <v>0</v>
      </c>
      <c r="N14" s="1669">
        <f t="shared" si="2"/>
        <v>0</v>
      </c>
    </row>
    <row r="15" spans="1:14" ht="23.25" customHeight="1">
      <c r="A15" s="1184"/>
      <c r="B15" s="1184"/>
      <c r="C15" s="1184"/>
      <c r="D15" s="1184"/>
      <c r="E15" s="1670"/>
      <c r="F15" s="1670"/>
      <c r="G15" s="1670"/>
      <c r="H15" s="1670"/>
      <c r="I15" s="1670"/>
      <c r="J15" s="1670"/>
      <c r="K15" s="1670"/>
      <c r="L15" s="1670"/>
      <c r="M15" s="1670"/>
      <c r="N15" s="1670"/>
    </row>
    <row r="16" spans="2:4" ht="15">
      <c r="B16" s="1672"/>
      <c r="C16" s="1672"/>
      <c r="D16" s="1672"/>
    </row>
    <row r="17" spans="2:14" ht="19.5" customHeight="1">
      <c r="B17" s="1666"/>
      <c r="C17" s="1666"/>
      <c r="D17" s="1666"/>
      <c r="E17" s="1666"/>
      <c r="F17" s="1666"/>
      <c r="G17" s="1666"/>
      <c r="H17" s="1666"/>
      <c r="I17" s="1666"/>
      <c r="J17" s="1666"/>
      <c r="K17" s="1666"/>
      <c r="L17" s="1666"/>
      <c r="M17" s="1666"/>
      <c r="N17" s="1666"/>
    </row>
    <row r="18" spans="2:14" ht="24" customHeight="1">
      <c r="B18" s="1953"/>
      <c r="C18" s="1953"/>
      <c r="D18" s="1953"/>
      <c r="E18" s="1953"/>
      <c r="F18" s="1953"/>
      <c r="G18" s="1953"/>
      <c r="H18" s="1953"/>
      <c r="I18" s="1953"/>
      <c r="J18" s="1953"/>
      <c r="K18" s="1953"/>
      <c r="L18" s="1953"/>
      <c r="M18" s="1953"/>
      <c r="N18" s="1953"/>
    </row>
    <row r="19" spans="2:14" ht="24" customHeight="1">
      <c r="B19" s="2006"/>
      <c r="C19" s="2006"/>
      <c r="D19" s="2006"/>
      <c r="E19" s="2006"/>
      <c r="F19" s="2006"/>
      <c r="G19" s="2006"/>
      <c r="H19" s="2006"/>
      <c r="I19" s="2006"/>
      <c r="J19" s="2006"/>
      <c r="K19" s="2006"/>
      <c r="L19" s="2006"/>
      <c r="M19" s="2006"/>
      <c r="N19" s="2006"/>
    </row>
    <row r="20" spans="2:14" ht="34.5" customHeight="1">
      <c r="B20" s="1667"/>
      <c r="C20" s="1667"/>
      <c r="D20" s="1667"/>
      <c r="E20" s="1667"/>
      <c r="F20" s="1667"/>
      <c r="G20" s="1667"/>
      <c r="H20" s="1667"/>
      <c r="I20" s="1667"/>
      <c r="J20" s="1667"/>
      <c r="K20" s="1667"/>
      <c r="L20" s="1667"/>
      <c r="M20" s="1667"/>
      <c r="N20" s="1667"/>
    </row>
    <row r="21" spans="2:14" ht="19.5" customHeight="1">
      <c r="B21" s="1666"/>
      <c r="C21" s="1666"/>
      <c r="D21" s="1666"/>
      <c r="E21" s="1666"/>
      <c r="F21" s="1666"/>
      <c r="G21" s="1666"/>
      <c r="H21" s="1666"/>
      <c r="I21" s="1666"/>
      <c r="J21" s="1666"/>
      <c r="K21" s="1666"/>
      <c r="L21" s="1666"/>
      <c r="M21" s="1666"/>
      <c r="N21" s="1666"/>
    </row>
    <row r="22" spans="2:14" ht="19.5" customHeight="1">
      <c r="B22" s="1666"/>
      <c r="C22" s="1666"/>
      <c r="D22" s="1666"/>
      <c r="E22" s="1666"/>
      <c r="F22" s="1666"/>
      <c r="G22" s="1666"/>
      <c r="H22" s="1666"/>
      <c r="I22" s="1666"/>
      <c r="J22" s="1666"/>
      <c r="K22" s="1666"/>
      <c r="L22" s="1666"/>
      <c r="M22" s="1666"/>
      <c r="N22" s="1666"/>
    </row>
  </sheetData>
  <sheetProtection/>
  <mergeCells count="13">
    <mergeCell ref="K3:L3"/>
    <mergeCell ref="M3:N3"/>
    <mergeCell ref="C3:D3"/>
    <mergeCell ref="A14:B14"/>
    <mergeCell ref="B19:N19"/>
    <mergeCell ref="B18:N18"/>
    <mergeCell ref="A1:N1"/>
    <mergeCell ref="A2:N2"/>
    <mergeCell ref="A3:A4"/>
    <mergeCell ref="B3:B4"/>
    <mergeCell ref="E3:F3"/>
    <mergeCell ref="G3:H3"/>
    <mergeCell ref="I3:J3"/>
  </mergeCells>
  <printOptions/>
  <pageMargins left="0.93" right="0.31" top="0.61" bottom="0.44" header="0.35" footer="0.28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/>
  </sheetPr>
  <dimension ref="A1:Q15"/>
  <sheetViews>
    <sheetView zoomScale="90" zoomScaleNormal="90" zoomScalePageLayoutView="0" workbookViewId="0" topLeftCell="A4">
      <selection activeCell="W17" sqref="W17"/>
    </sheetView>
  </sheetViews>
  <sheetFormatPr defaultColWidth="8.796875" defaultRowHeight="15"/>
  <cols>
    <col min="1" max="1" width="3.5" style="280" customWidth="1"/>
    <col min="2" max="2" width="15.19921875" style="280" customWidth="1"/>
    <col min="3" max="3" width="8.59765625" style="15" customWidth="1"/>
    <col min="4" max="5" width="7.3984375" style="15" customWidth="1"/>
    <col min="6" max="6" width="7.5" style="15" customWidth="1"/>
    <col min="7" max="7" width="5.69921875" style="15" customWidth="1"/>
    <col min="8" max="8" width="7.3984375" style="15" customWidth="1"/>
    <col min="9" max="9" width="6.8984375" style="15" customWidth="1"/>
    <col min="10" max="10" width="6.59765625" style="15" customWidth="1"/>
    <col min="11" max="11" width="8.09765625" style="15" customWidth="1"/>
    <col min="12" max="13" width="5.8984375" style="15" customWidth="1"/>
    <col min="14" max="14" width="5.8984375" style="280" customWidth="1"/>
    <col min="15" max="15" width="5.19921875" style="280" customWidth="1"/>
    <col min="16" max="17" width="5.69921875" style="280" customWidth="1"/>
  </cols>
  <sheetData>
    <row r="1" spans="1:17" ht="29.25" customHeight="1">
      <c r="A1" s="2011" t="s">
        <v>97</v>
      </c>
      <c r="B1" s="2011"/>
      <c r="C1" s="2011"/>
      <c r="D1" s="2011"/>
      <c r="E1" s="2011"/>
      <c r="F1" s="2011"/>
      <c r="G1" s="2011"/>
      <c r="H1" s="2011"/>
      <c r="I1" s="2011"/>
      <c r="J1" s="2011"/>
      <c r="K1" s="2011"/>
      <c r="L1" s="2011"/>
      <c r="M1" s="2011"/>
      <c r="N1" s="2011"/>
      <c r="O1" s="2011"/>
      <c r="P1" s="2011"/>
      <c r="Q1" s="2011"/>
    </row>
    <row r="2" spans="1:17" ht="24" customHeight="1">
      <c r="A2" s="2012"/>
      <c r="B2" s="2012"/>
      <c r="C2" s="2012"/>
      <c r="D2" s="2012"/>
      <c r="E2" s="2012"/>
      <c r="F2" s="2012"/>
      <c r="G2" s="2012"/>
      <c r="H2" s="2012"/>
      <c r="I2" s="2012"/>
      <c r="J2" s="2012"/>
      <c r="K2" s="2012"/>
      <c r="L2" s="2012"/>
      <c r="M2" s="2012"/>
      <c r="N2" s="2012"/>
      <c r="O2" s="2012"/>
      <c r="P2" s="2012"/>
      <c r="Q2" s="2012"/>
    </row>
    <row r="3" ht="25.5" customHeight="1"/>
    <row r="4" spans="1:17" ht="30" customHeight="1">
      <c r="A4" s="2013" t="s">
        <v>14</v>
      </c>
      <c r="B4" s="2015" t="s">
        <v>281</v>
      </c>
      <c r="C4" s="2017" t="s">
        <v>277</v>
      </c>
      <c r="D4" s="2018"/>
      <c r="E4" s="2019"/>
      <c r="F4" s="2017" t="s">
        <v>278</v>
      </c>
      <c r="G4" s="2018"/>
      <c r="H4" s="2018"/>
      <c r="I4" s="2019"/>
      <c r="J4" s="2017" t="s">
        <v>279</v>
      </c>
      <c r="K4" s="2018"/>
      <c r="L4" s="2018"/>
      <c r="M4" s="2019"/>
      <c r="N4" s="2017" t="s">
        <v>280</v>
      </c>
      <c r="O4" s="2018"/>
      <c r="P4" s="2018"/>
      <c r="Q4" s="2019"/>
    </row>
    <row r="5" spans="1:17" ht="121.5" customHeight="1">
      <c r="A5" s="2014"/>
      <c r="B5" s="2016"/>
      <c r="C5" s="512" t="s">
        <v>218</v>
      </c>
      <c r="D5" s="525" t="s">
        <v>436</v>
      </c>
      <c r="E5" s="525" t="s">
        <v>437</v>
      </c>
      <c r="F5" s="376" t="s">
        <v>267</v>
      </c>
      <c r="G5" s="526" t="s">
        <v>268</v>
      </c>
      <c r="H5" s="376" t="s">
        <v>269</v>
      </c>
      <c r="I5" s="526" t="s">
        <v>270</v>
      </c>
      <c r="J5" s="527" t="s">
        <v>271</v>
      </c>
      <c r="K5" s="376" t="s">
        <v>272</v>
      </c>
      <c r="L5" s="376" t="s">
        <v>273</v>
      </c>
      <c r="M5" s="376" t="s">
        <v>274</v>
      </c>
      <c r="N5" s="376" t="s">
        <v>275</v>
      </c>
      <c r="O5" s="376" t="s">
        <v>276</v>
      </c>
      <c r="P5" s="376" t="s">
        <v>405</v>
      </c>
      <c r="Q5" s="376" t="s">
        <v>404</v>
      </c>
    </row>
    <row r="6" spans="1:17" ht="31.5" customHeight="1">
      <c r="A6" s="392">
        <v>1</v>
      </c>
      <c r="B6" s="393" t="s">
        <v>98</v>
      </c>
      <c r="C6" s="492">
        <v>3800</v>
      </c>
      <c r="D6" s="492">
        <v>1270</v>
      </c>
      <c r="E6" s="495">
        <v>2530</v>
      </c>
      <c r="F6" s="375">
        <v>1270</v>
      </c>
      <c r="G6" s="516">
        <f>F6/D6*100</f>
        <v>100</v>
      </c>
      <c r="H6" s="517">
        <v>4152</v>
      </c>
      <c r="I6" s="518">
        <f>H6/C6*100</f>
        <v>109.26315789473684</v>
      </c>
      <c r="J6" s="375">
        <v>67</v>
      </c>
      <c r="K6" s="375">
        <v>23</v>
      </c>
      <c r="L6" s="486">
        <v>0</v>
      </c>
      <c r="M6" s="486">
        <v>0</v>
      </c>
      <c r="N6" s="375">
        <v>0</v>
      </c>
      <c r="O6" s="375">
        <v>0</v>
      </c>
      <c r="P6" s="375">
        <v>0</v>
      </c>
      <c r="Q6" s="375">
        <v>0</v>
      </c>
    </row>
    <row r="7" spans="1:17" ht="31.5" customHeight="1">
      <c r="A7" s="394">
        <v>2</v>
      </c>
      <c r="B7" s="395" t="s">
        <v>147</v>
      </c>
      <c r="C7" s="493">
        <v>3017</v>
      </c>
      <c r="D7" s="493">
        <v>1234</v>
      </c>
      <c r="E7" s="496">
        <v>1783</v>
      </c>
      <c r="F7" s="350">
        <v>1234</v>
      </c>
      <c r="G7" s="519">
        <f aca="true" t="shared" si="0" ref="G7:G12">F7/D7*100</f>
        <v>100</v>
      </c>
      <c r="H7" s="520">
        <v>3102</v>
      </c>
      <c r="I7" s="521">
        <f aca="true" t="shared" si="1" ref="I7:I12">H7/C7*100</f>
        <v>102.8173682466026</v>
      </c>
      <c r="J7" s="350">
        <v>55</v>
      </c>
      <c r="K7" s="350">
        <v>29</v>
      </c>
      <c r="L7" s="487">
        <v>0</v>
      </c>
      <c r="M7" s="487">
        <v>0</v>
      </c>
      <c r="N7" s="350">
        <v>0</v>
      </c>
      <c r="O7" s="350">
        <v>0</v>
      </c>
      <c r="P7" s="350">
        <v>0</v>
      </c>
      <c r="Q7" s="350">
        <v>0</v>
      </c>
    </row>
    <row r="8" spans="1:17" ht="31.5" customHeight="1">
      <c r="A8" s="394">
        <v>3</v>
      </c>
      <c r="B8" s="395" t="s">
        <v>93</v>
      </c>
      <c r="C8" s="493">
        <v>11899</v>
      </c>
      <c r="D8" s="493">
        <v>4495</v>
      </c>
      <c r="E8" s="496">
        <v>7404</v>
      </c>
      <c r="F8" s="350">
        <v>4495</v>
      </c>
      <c r="G8" s="519">
        <f t="shared" si="0"/>
        <v>100</v>
      </c>
      <c r="H8" s="520">
        <v>12771</v>
      </c>
      <c r="I8" s="521">
        <f t="shared" si="1"/>
        <v>107.32834691990925</v>
      </c>
      <c r="J8" s="350">
        <v>515</v>
      </c>
      <c r="K8" s="350">
        <v>112</v>
      </c>
      <c r="L8" s="487">
        <v>0</v>
      </c>
      <c r="M8" s="487">
        <v>0</v>
      </c>
      <c r="N8" s="350">
        <v>0</v>
      </c>
      <c r="O8" s="350">
        <v>0</v>
      </c>
      <c r="P8" s="350">
        <v>0</v>
      </c>
      <c r="Q8" s="350">
        <v>0</v>
      </c>
    </row>
    <row r="9" spans="1:17" ht="31.5" customHeight="1">
      <c r="A9" s="394">
        <v>4</v>
      </c>
      <c r="B9" s="395" t="s">
        <v>99</v>
      </c>
      <c r="C9" s="493">
        <v>12113</v>
      </c>
      <c r="D9" s="493">
        <v>4699</v>
      </c>
      <c r="E9" s="496">
        <v>7414</v>
      </c>
      <c r="F9" s="350">
        <f>D9</f>
        <v>4699</v>
      </c>
      <c r="G9" s="519">
        <f t="shared" si="0"/>
        <v>100</v>
      </c>
      <c r="H9" s="520">
        <v>12213</v>
      </c>
      <c r="I9" s="521">
        <f t="shared" si="1"/>
        <v>100.82555931643688</v>
      </c>
      <c r="J9" s="350">
        <v>245</v>
      </c>
      <c r="K9" s="350">
        <v>86</v>
      </c>
      <c r="L9" s="487">
        <v>0</v>
      </c>
      <c r="M9" s="487">
        <v>0</v>
      </c>
      <c r="N9" s="350">
        <v>0</v>
      </c>
      <c r="O9" s="350">
        <v>0</v>
      </c>
      <c r="P9" s="350">
        <v>0</v>
      </c>
      <c r="Q9" s="350">
        <v>0</v>
      </c>
    </row>
    <row r="10" spans="1:17" ht="31.5" customHeight="1">
      <c r="A10" s="394">
        <v>5</v>
      </c>
      <c r="B10" s="395" t="s">
        <v>100</v>
      </c>
      <c r="C10" s="493">
        <v>16716</v>
      </c>
      <c r="D10" s="493">
        <v>6213</v>
      </c>
      <c r="E10" s="496">
        <v>10503</v>
      </c>
      <c r="F10" s="350">
        <v>6213</v>
      </c>
      <c r="G10" s="519">
        <f t="shared" si="0"/>
        <v>100</v>
      </c>
      <c r="H10" s="520">
        <v>18270</v>
      </c>
      <c r="I10" s="521">
        <f>H10/C10*100</f>
        <v>109.29648241206029</v>
      </c>
      <c r="J10" s="350">
        <v>1847</v>
      </c>
      <c r="K10" s="350">
        <v>826</v>
      </c>
      <c r="L10" s="487">
        <v>0</v>
      </c>
      <c r="M10" s="487">
        <v>0</v>
      </c>
      <c r="N10" s="350">
        <v>0</v>
      </c>
      <c r="O10" s="350">
        <v>0</v>
      </c>
      <c r="P10" s="350">
        <v>0</v>
      </c>
      <c r="Q10" s="350">
        <v>0</v>
      </c>
    </row>
    <row r="11" spans="1:17" ht="31.5" customHeight="1">
      <c r="A11" s="394">
        <v>6</v>
      </c>
      <c r="B11" s="395" t="s">
        <v>96</v>
      </c>
      <c r="C11" s="493">
        <v>18653</v>
      </c>
      <c r="D11" s="493">
        <v>7325</v>
      </c>
      <c r="E11" s="496">
        <v>11328</v>
      </c>
      <c r="F11" s="350">
        <v>7325</v>
      </c>
      <c r="G11" s="519">
        <f t="shared" si="0"/>
        <v>100</v>
      </c>
      <c r="H11" s="520">
        <v>19532</v>
      </c>
      <c r="I11" s="521">
        <f t="shared" si="1"/>
        <v>104.7123787058382</v>
      </c>
      <c r="J11" s="350">
        <v>887</v>
      </c>
      <c r="K11" s="350">
        <v>103</v>
      </c>
      <c r="L11" s="487">
        <v>0</v>
      </c>
      <c r="M11" s="487">
        <v>0</v>
      </c>
      <c r="N11" s="350">
        <v>0</v>
      </c>
      <c r="O11" s="350">
        <v>0</v>
      </c>
      <c r="P11" s="350">
        <v>0</v>
      </c>
      <c r="Q11" s="350">
        <v>0</v>
      </c>
    </row>
    <row r="12" spans="1:17" ht="31.5" customHeight="1">
      <c r="A12" s="396">
        <v>7</v>
      </c>
      <c r="B12" s="397" t="s">
        <v>39</v>
      </c>
      <c r="C12" s="494">
        <v>8192</v>
      </c>
      <c r="D12" s="494">
        <v>2990</v>
      </c>
      <c r="E12" s="497">
        <v>5202</v>
      </c>
      <c r="F12" s="351">
        <v>2990</v>
      </c>
      <c r="G12" s="522">
        <f t="shared" si="0"/>
        <v>100</v>
      </c>
      <c r="H12" s="523">
        <v>9153</v>
      </c>
      <c r="I12" s="524">
        <f t="shared" si="1"/>
        <v>111.73095703125</v>
      </c>
      <c r="J12" s="351">
        <v>203</v>
      </c>
      <c r="K12" s="351">
        <v>62</v>
      </c>
      <c r="L12" s="488">
        <v>0</v>
      </c>
      <c r="M12" s="488">
        <v>0</v>
      </c>
      <c r="N12" s="351">
        <v>0</v>
      </c>
      <c r="O12" s="351">
        <v>0</v>
      </c>
      <c r="P12" s="351">
        <v>0</v>
      </c>
      <c r="Q12" s="351">
        <v>0</v>
      </c>
    </row>
    <row r="13" spans="1:17" ht="31.5" customHeight="1">
      <c r="A13" s="2009" t="s">
        <v>13</v>
      </c>
      <c r="B13" s="2010"/>
      <c r="C13" s="489">
        <f>SUM(C6:C12)</f>
        <v>74390</v>
      </c>
      <c r="D13" s="489">
        <f>SUM(D6:D12)</f>
        <v>28226</v>
      </c>
      <c r="E13" s="489">
        <f>SUM(E6:E12)</f>
        <v>46164</v>
      </c>
      <c r="F13" s="489">
        <f>SUM(F6:F12)</f>
        <v>28226</v>
      </c>
      <c r="G13" s="491">
        <f>F13/D13*100</f>
        <v>100</v>
      </c>
      <c r="H13" s="490">
        <f>SUM(H6:H12)</f>
        <v>79193</v>
      </c>
      <c r="I13" s="510">
        <f>H13/C13*100</f>
        <v>106.45651297217368</v>
      </c>
      <c r="J13" s="489">
        <f>SUM(J6:J12)</f>
        <v>3819</v>
      </c>
      <c r="K13" s="489">
        <f>SUM(K6:K12)</f>
        <v>1241</v>
      </c>
      <c r="L13" s="489">
        <f aca="true" t="shared" si="2" ref="L13:Q13">SUM(L6:L12)</f>
        <v>0</v>
      </c>
      <c r="M13" s="489">
        <f t="shared" si="2"/>
        <v>0</v>
      </c>
      <c r="N13" s="352">
        <f t="shared" si="2"/>
        <v>0</v>
      </c>
      <c r="O13" s="352">
        <f t="shared" si="2"/>
        <v>0</v>
      </c>
      <c r="P13" s="352">
        <f t="shared" si="2"/>
        <v>0</v>
      </c>
      <c r="Q13" s="352">
        <f t="shared" si="2"/>
        <v>0</v>
      </c>
    </row>
    <row r="14" spans="8:9" ht="15">
      <c r="H14" s="129"/>
      <c r="I14" s="129"/>
    </row>
    <row r="15" spans="8:9" ht="15">
      <c r="H15" s="129"/>
      <c r="I15" s="129"/>
    </row>
  </sheetData>
  <sheetProtection/>
  <mergeCells count="9">
    <mergeCell ref="A13:B13"/>
    <mergeCell ref="A1:Q1"/>
    <mergeCell ref="A2:Q2"/>
    <mergeCell ref="A4:A5"/>
    <mergeCell ref="B4:B5"/>
    <mergeCell ref="C4:E4"/>
    <mergeCell ref="F4:I4"/>
    <mergeCell ref="J4:M4"/>
    <mergeCell ref="N4:Q4"/>
  </mergeCells>
  <printOptions/>
  <pageMargins left="0.31" right="0.21" top="0.74" bottom="0.8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8"/>
  <sheetViews>
    <sheetView tabSelected="1" zoomScalePageLayoutView="0" workbookViewId="0" topLeftCell="A13">
      <selection activeCell="T30" sqref="T30"/>
    </sheetView>
  </sheetViews>
  <sheetFormatPr defaultColWidth="8.796875" defaultRowHeight="15"/>
  <cols>
    <col min="1" max="1" width="3.5" style="27" customWidth="1"/>
    <col min="2" max="2" width="31.09765625" style="1182" customWidth="1"/>
    <col min="3" max="3" width="8.5" style="164" customWidth="1"/>
    <col min="4" max="4" width="8.59765625" style="1175" customWidth="1"/>
    <col min="5" max="5" width="7.59765625" style="27" customWidth="1"/>
    <col min="6" max="6" width="6.5" style="27" customWidth="1"/>
    <col min="7" max="7" width="5" style="1115" customWidth="1"/>
    <col min="8" max="8" width="8.69921875" style="27" customWidth="1"/>
    <col min="9" max="9" width="5.8984375" style="1115" customWidth="1"/>
    <col min="10" max="10" width="6.3984375" style="1115" customWidth="1"/>
    <col min="11" max="13" width="9" style="27" hidden="1" customWidth="1"/>
    <col min="14" max="18" width="0" style="337" hidden="1" customWidth="1"/>
  </cols>
  <sheetData>
    <row r="1" spans="1:10" ht="69" customHeight="1">
      <c r="A1" s="1721" t="s">
        <v>923</v>
      </c>
      <c r="B1" s="1688"/>
      <c r="C1" s="1688"/>
      <c r="D1" s="1688"/>
      <c r="E1" s="1688"/>
      <c r="F1" s="1688"/>
      <c r="G1" s="1688"/>
      <c r="H1" s="1688"/>
      <c r="I1" s="1688"/>
      <c r="J1" s="1688"/>
    </row>
    <row r="2" spans="1:18" s="27" customFormat="1" ht="18.75" customHeight="1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N2" s="9"/>
      <c r="O2" s="9"/>
      <c r="P2" s="9"/>
      <c r="Q2" s="9"/>
      <c r="R2" s="9"/>
    </row>
    <row r="3" spans="1:18" s="26" customFormat="1" ht="30" customHeight="1">
      <c r="A3" s="1712" t="s">
        <v>14</v>
      </c>
      <c r="B3" s="1712" t="s">
        <v>495</v>
      </c>
      <c r="C3" s="1713" t="s">
        <v>496</v>
      </c>
      <c r="D3" s="1722" t="s">
        <v>885</v>
      </c>
      <c r="E3" s="1725" t="s">
        <v>822</v>
      </c>
      <c r="F3" s="1691" t="s">
        <v>823</v>
      </c>
      <c r="G3" s="1692"/>
      <c r="H3" s="1692"/>
      <c r="I3" s="1692"/>
      <c r="J3" s="1693"/>
      <c r="N3" s="309"/>
      <c r="O3" s="309"/>
      <c r="P3" s="309"/>
      <c r="Q3" s="309"/>
      <c r="R3" s="309"/>
    </row>
    <row r="4" spans="1:18" s="26" customFormat="1" ht="36" customHeight="1">
      <c r="A4" s="1712"/>
      <c r="B4" s="1712"/>
      <c r="C4" s="1713"/>
      <c r="D4" s="1723"/>
      <c r="E4" s="1726"/>
      <c r="F4" s="1707" t="s">
        <v>817</v>
      </c>
      <c r="G4" s="1708"/>
      <c r="H4" s="1709" t="s">
        <v>824</v>
      </c>
      <c r="I4" s="1710"/>
      <c r="J4" s="1711"/>
      <c r="N4" s="309"/>
      <c r="O4" s="309"/>
      <c r="P4" s="309"/>
      <c r="Q4" s="309"/>
      <c r="R4" s="309"/>
    </row>
    <row r="5" spans="1:18" s="26" customFormat="1" ht="102.75" customHeight="1">
      <c r="A5" s="1712"/>
      <c r="B5" s="1712"/>
      <c r="C5" s="1713"/>
      <c r="D5" s="1724"/>
      <c r="E5" s="1727"/>
      <c r="F5" s="1003" t="s">
        <v>886</v>
      </c>
      <c r="G5" s="952" t="s">
        <v>787</v>
      </c>
      <c r="H5" s="1003" t="s">
        <v>893</v>
      </c>
      <c r="I5" s="952" t="s">
        <v>818</v>
      </c>
      <c r="J5" s="952" t="s">
        <v>825</v>
      </c>
      <c r="K5" s="26" t="s">
        <v>588</v>
      </c>
      <c r="N5" s="309"/>
      <c r="O5" s="309"/>
      <c r="P5" s="309"/>
      <c r="Q5" s="309"/>
      <c r="R5" s="309"/>
    </row>
    <row r="6" spans="1:18" s="957" customFormat="1" ht="22.5" customHeight="1">
      <c r="A6" s="901">
        <v>1</v>
      </c>
      <c r="B6" s="1176" t="s">
        <v>497</v>
      </c>
      <c r="C6" s="954" t="s">
        <v>353</v>
      </c>
      <c r="D6" s="1128">
        <f>D7+D13+D14+D17</f>
        <v>155</v>
      </c>
      <c r="E6" s="1129">
        <f>E7+E13+E14+E17</f>
        <v>155</v>
      </c>
      <c r="F6" s="1129">
        <f>F7+F13+F14+F17</f>
        <v>155</v>
      </c>
      <c r="G6" s="1130">
        <f aca="true" t="shared" si="0" ref="G6:G30">F6/E6*100</f>
        <v>100</v>
      </c>
      <c r="H6" s="1129">
        <f>H7+H13+H14+H17</f>
        <v>155</v>
      </c>
      <c r="I6" s="1131">
        <f aca="true" t="shared" si="1" ref="I6:I33">H6/E6*100</f>
        <v>100</v>
      </c>
      <c r="J6" s="944">
        <f>H6/D6*100-100</f>
        <v>0</v>
      </c>
      <c r="N6" s="506"/>
      <c r="O6" s="506"/>
      <c r="P6" s="506"/>
      <c r="Q6" s="506"/>
      <c r="R6" s="506"/>
    </row>
    <row r="7" spans="1:18" s="26" customFormat="1" ht="22.5" customHeight="1">
      <c r="A7" s="528" t="s">
        <v>498</v>
      </c>
      <c r="B7" s="626" t="s">
        <v>499</v>
      </c>
      <c r="C7" s="959" t="s">
        <v>499</v>
      </c>
      <c r="D7" s="1132">
        <f>SUM(D8:D12)</f>
        <v>15</v>
      </c>
      <c r="E7" s="1133">
        <f>SUM(E8:E12)</f>
        <v>15</v>
      </c>
      <c r="F7" s="1133">
        <f>SUM(F8:F12)</f>
        <v>15</v>
      </c>
      <c r="G7" s="1130">
        <f t="shared" si="0"/>
        <v>100</v>
      </c>
      <c r="H7" s="1133">
        <f>SUM(H8:H12)</f>
        <v>15</v>
      </c>
      <c r="I7" s="1134">
        <f>H7/E7*100</f>
        <v>100</v>
      </c>
      <c r="J7" s="820">
        <f>H7/D7*100-100</f>
        <v>0</v>
      </c>
      <c r="N7" s="309"/>
      <c r="O7" s="309"/>
      <c r="P7" s="309"/>
      <c r="Q7" s="309"/>
      <c r="R7" s="309"/>
    </row>
    <row r="8" spans="1:18" s="26" customFormat="1" ht="22.5" customHeight="1">
      <c r="A8" s="528"/>
      <c r="B8" s="626" t="s">
        <v>500</v>
      </c>
      <c r="C8" s="959" t="s">
        <v>499</v>
      </c>
      <c r="D8" s="1135">
        <v>5</v>
      </c>
      <c r="E8" s="1133">
        <v>5</v>
      </c>
      <c r="F8" s="1133">
        <v>5</v>
      </c>
      <c r="G8" s="1130">
        <f t="shared" si="0"/>
        <v>100</v>
      </c>
      <c r="H8" s="1133">
        <v>5</v>
      </c>
      <c r="I8" s="1134">
        <f t="shared" si="1"/>
        <v>100</v>
      </c>
      <c r="J8" s="820">
        <f aca="true" t="shared" si="2" ref="J8:J41">H8/D8*100-100</f>
        <v>0</v>
      </c>
      <c r="N8" s="309"/>
      <c r="O8" s="309"/>
      <c r="P8" s="309"/>
      <c r="Q8" s="309"/>
      <c r="R8" s="309"/>
    </row>
    <row r="9" spans="1:18" s="26" customFormat="1" ht="22.5" customHeight="1">
      <c r="A9" s="528"/>
      <c r="B9" s="626" t="s">
        <v>887</v>
      </c>
      <c r="C9" s="959" t="s">
        <v>792</v>
      </c>
      <c r="D9" s="1135">
        <v>6</v>
      </c>
      <c r="E9" s="1133">
        <v>6</v>
      </c>
      <c r="F9" s="1133">
        <v>6</v>
      </c>
      <c r="G9" s="1130"/>
      <c r="H9" s="1133">
        <v>6</v>
      </c>
      <c r="I9" s="1134"/>
      <c r="J9" s="820"/>
      <c r="N9" s="309"/>
      <c r="O9" s="309"/>
      <c r="P9" s="309"/>
      <c r="Q9" s="309"/>
      <c r="R9" s="309"/>
    </row>
    <row r="10" spans="1:18" s="26" customFormat="1" ht="22.5" customHeight="1">
      <c r="A10" s="528"/>
      <c r="B10" s="626" t="s">
        <v>793</v>
      </c>
      <c r="C10" s="959" t="s">
        <v>499</v>
      </c>
      <c r="D10" s="1135">
        <v>3</v>
      </c>
      <c r="E10" s="1133">
        <v>3</v>
      </c>
      <c r="F10" s="1133">
        <v>3</v>
      </c>
      <c r="G10" s="1130">
        <f t="shared" si="0"/>
        <v>100</v>
      </c>
      <c r="H10" s="1133">
        <v>3</v>
      </c>
      <c r="I10" s="1134">
        <f t="shared" si="1"/>
        <v>100</v>
      </c>
      <c r="J10" s="820">
        <f t="shared" si="2"/>
        <v>0</v>
      </c>
      <c r="N10" s="309"/>
      <c r="O10" s="309"/>
      <c r="P10" s="309"/>
      <c r="Q10" s="309"/>
      <c r="R10" s="309"/>
    </row>
    <row r="11" spans="1:18" s="26" customFormat="1" ht="22.5" customHeight="1" hidden="1">
      <c r="A11" s="528"/>
      <c r="B11" s="1177" t="s">
        <v>826</v>
      </c>
      <c r="C11" s="959" t="s">
        <v>499</v>
      </c>
      <c r="D11" s="1135"/>
      <c r="E11" s="1133"/>
      <c r="F11" s="1133"/>
      <c r="G11" s="1130"/>
      <c r="H11" s="1133"/>
      <c r="I11" s="1134"/>
      <c r="J11" s="820"/>
      <c r="N11" s="309"/>
      <c r="O11" s="309"/>
      <c r="P11" s="309"/>
      <c r="Q11" s="309"/>
      <c r="R11" s="309"/>
    </row>
    <row r="12" spans="1:18" s="26" customFormat="1" ht="22.5" customHeight="1">
      <c r="A12" s="528"/>
      <c r="B12" s="626" t="s">
        <v>501</v>
      </c>
      <c r="C12" s="959" t="s">
        <v>499</v>
      </c>
      <c r="D12" s="1135">
        <v>1</v>
      </c>
      <c r="E12" s="1133">
        <v>1</v>
      </c>
      <c r="F12" s="1133">
        <v>1</v>
      </c>
      <c r="G12" s="1130">
        <f t="shared" si="0"/>
        <v>100</v>
      </c>
      <c r="H12" s="1133">
        <v>1</v>
      </c>
      <c r="I12" s="1134">
        <f t="shared" si="1"/>
        <v>100</v>
      </c>
      <c r="J12" s="820">
        <f t="shared" si="2"/>
        <v>0</v>
      </c>
      <c r="N12" s="309"/>
      <c r="O12" s="309"/>
      <c r="P12" s="309"/>
      <c r="Q12" s="309"/>
      <c r="R12" s="309"/>
    </row>
    <row r="13" spans="1:18" s="26" customFormat="1" ht="22.5" customHeight="1">
      <c r="A13" s="528" t="s">
        <v>502</v>
      </c>
      <c r="B13" s="626" t="s">
        <v>503</v>
      </c>
      <c r="C13" s="959" t="s">
        <v>359</v>
      </c>
      <c r="D13" s="1135">
        <v>9</v>
      </c>
      <c r="E13" s="1133">
        <v>9</v>
      </c>
      <c r="F13" s="1133">
        <v>9</v>
      </c>
      <c r="G13" s="1130">
        <f t="shared" si="0"/>
        <v>100</v>
      </c>
      <c r="H13" s="1133">
        <f aca="true" t="shared" si="3" ref="H13:H18">F13</f>
        <v>9</v>
      </c>
      <c r="I13" s="1134">
        <f t="shared" si="1"/>
        <v>100</v>
      </c>
      <c r="J13" s="820">
        <f t="shared" si="2"/>
        <v>0</v>
      </c>
      <c r="N13" s="309"/>
      <c r="O13" s="309"/>
      <c r="P13" s="309"/>
      <c r="Q13" s="309"/>
      <c r="R13" s="309"/>
    </row>
    <row r="14" spans="1:18" s="26" customFormat="1" ht="22.5" customHeight="1">
      <c r="A14" s="528" t="s">
        <v>504</v>
      </c>
      <c r="B14" s="626" t="s">
        <v>505</v>
      </c>
      <c r="C14" s="959" t="s">
        <v>506</v>
      </c>
      <c r="D14" s="1132">
        <v>129</v>
      </c>
      <c r="E14" s="1133">
        <f>E15+E16</f>
        <v>129</v>
      </c>
      <c r="F14" s="1133">
        <f>F15+F16</f>
        <v>129</v>
      </c>
      <c r="G14" s="1130">
        <f t="shared" si="0"/>
        <v>100</v>
      </c>
      <c r="H14" s="1133">
        <f>F14</f>
        <v>129</v>
      </c>
      <c r="I14" s="1134">
        <f t="shared" si="1"/>
        <v>100</v>
      </c>
      <c r="J14" s="820">
        <f t="shared" si="2"/>
        <v>0</v>
      </c>
      <c r="N14" s="309"/>
      <c r="O14" s="309"/>
      <c r="P14" s="309"/>
      <c r="Q14" s="309"/>
      <c r="R14" s="309"/>
    </row>
    <row r="15" spans="1:18" s="26" customFormat="1" ht="22.5" customHeight="1">
      <c r="A15" s="528"/>
      <c r="B15" s="626" t="s">
        <v>507</v>
      </c>
      <c r="C15" s="959" t="s">
        <v>506</v>
      </c>
      <c r="D15" s="1135">
        <v>14</v>
      </c>
      <c r="E15" s="1133">
        <v>14</v>
      </c>
      <c r="F15" s="1133">
        <v>16</v>
      </c>
      <c r="G15" s="1130">
        <f t="shared" si="0"/>
        <v>114.28571428571428</v>
      </c>
      <c r="H15" s="1133">
        <f>F15</f>
        <v>16</v>
      </c>
      <c r="I15" s="1134">
        <f t="shared" si="1"/>
        <v>114.28571428571428</v>
      </c>
      <c r="J15" s="820">
        <f t="shared" si="2"/>
        <v>14.285714285714278</v>
      </c>
      <c r="N15" s="309"/>
      <c r="O15" s="309"/>
      <c r="P15" s="309"/>
      <c r="Q15" s="309"/>
      <c r="R15" s="309"/>
    </row>
    <row r="16" spans="1:18" s="26" customFormat="1" ht="22.5" customHeight="1">
      <c r="A16" s="528"/>
      <c r="B16" s="626" t="s">
        <v>508</v>
      </c>
      <c r="C16" s="959" t="s">
        <v>506</v>
      </c>
      <c r="D16" s="1135">
        <v>115</v>
      </c>
      <c r="E16" s="1133">
        <v>115</v>
      </c>
      <c r="F16" s="1133">
        <v>113</v>
      </c>
      <c r="G16" s="1130">
        <f>F16/E16*100</f>
        <v>98.26086956521739</v>
      </c>
      <c r="H16" s="1133">
        <f>F16</f>
        <v>113</v>
      </c>
      <c r="I16" s="1134">
        <f>H16/E16*100</f>
        <v>98.26086956521739</v>
      </c>
      <c r="J16" s="820">
        <f t="shared" si="2"/>
        <v>-1.7391304347826093</v>
      </c>
      <c r="N16" s="309"/>
      <c r="O16" s="309"/>
      <c r="P16" s="309"/>
      <c r="Q16" s="309"/>
      <c r="R16" s="309"/>
    </row>
    <row r="17" spans="1:18" s="26" customFormat="1" ht="22.5" customHeight="1">
      <c r="A17" s="528" t="s">
        <v>509</v>
      </c>
      <c r="B17" s="626" t="s">
        <v>510</v>
      </c>
      <c r="C17" s="959" t="s">
        <v>506</v>
      </c>
      <c r="D17" s="1135">
        <v>2</v>
      </c>
      <c r="E17" s="1133">
        <v>2</v>
      </c>
      <c r="F17" s="1133">
        <v>2</v>
      </c>
      <c r="G17" s="1130">
        <f t="shared" si="0"/>
        <v>100</v>
      </c>
      <c r="H17" s="1133">
        <f t="shared" si="3"/>
        <v>2</v>
      </c>
      <c r="I17" s="1134">
        <f t="shared" si="1"/>
        <v>100</v>
      </c>
      <c r="J17" s="820">
        <f t="shared" si="2"/>
        <v>0</v>
      </c>
      <c r="M17" s="1720"/>
      <c r="N17" s="1720"/>
      <c r="O17" s="309"/>
      <c r="P17" s="309"/>
      <c r="Q17" s="309"/>
      <c r="R17" s="309"/>
    </row>
    <row r="18" spans="1:18" s="26" customFormat="1" ht="22.5" customHeight="1">
      <c r="A18" s="528">
        <v>2</v>
      </c>
      <c r="B18" s="626" t="s">
        <v>819</v>
      </c>
      <c r="C18" s="959" t="s">
        <v>511</v>
      </c>
      <c r="D18" s="1135">
        <v>130</v>
      </c>
      <c r="E18" s="1133">
        <v>130</v>
      </c>
      <c r="F18" s="1133">
        <v>130</v>
      </c>
      <c r="G18" s="1130">
        <f t="shared" si="0"/>
        <v>100</v>
      </c>
      <c r="H18" s="1133">
        <f t="shared" si="3"/>
        <v>130</v>
      </c>
      <c r="I18" s="1134">
        <f t="shared" si="1"/>
        <v>100</v>
      </c>
      <c r="J18" s="820">
        <f t="shared" si="2"/>
        <v>0</v>
      </c>
      <c r="N18" s="309"/>
      <c r="O18" s="309"/>
      <c r="P18" s="309"/>
      <c r="Q18" s="309"/>
      <c r="R18" s="309"/>
    </row>
    <row r="19" spans="1:18" s="1100" customFormat="1" ht="22.5" customHeight="1">
      <c r="A19" s="528">
        <v>3</v>
      </c>
      <c r="B19" s="626" t="s">
        <v>512</v>
      </c>
      <c r="C19" s="959" t="s">
        <v>513</v>
      </c>
      <c r="D19" s="1135">
        <v>8.5</v>
      </c>
      <c r="E19" s="1136">
        <v>8.8</v>
      </c>
      <c r="F19" s="1136">
        <f aca="true" t="shared" si="4" ref="F19:F28">E19</f>
        <v>8.8</v>
      </c>
      <c r="G19" s="1130">
        <f t="shared" si="0"/>
        <v>100</v>
      </c>
      <c r="H19" s="1136">
        <f>E19</f>
        <v>8.8</v>
      </c>
      <c r="I19" s="1134">
        <f t="shared" si="1"/>
        <v>100</v>
      </c>
      <c r="J19" s="827">
        <f t="shared" si="2"/>
        <v>3.5294117647058982</v>
      </c>
      <c r="N19" s="1101"/>
      <c r="O19" s="1101"/>
      <c r="P19" s="1101"/>
      <c r="Q19" s="1101"/>
      <c r="R19" s="1101"/>
    </row>
    <row r="20" spans="1:18" s="26" customFormat="1" ht="22.5" customHeight="1">
      <c r="A20" s="528">
        <v>4</v>
      </c>
      <c r="B20" s="626" t="s">
        <v>116</v>
      </c>
      <c r="C20" s="959" t="s">
        <v>514</v>
      </c>
      <c r="D20" s="1137">
        <f>D21+D26</f>
        <v>3280</v>
      </c>
      <c r="E20" s="1137">
        <f>E21+E26</f>
        <v>3315</v>
      </c>
      <c r="F20" s="1137">
        <f>F21+F26</f>
        <v>3365</v>
      </c>
      <c r="G20" s="1130">
        <f t="shared" si="0"/>
        <v>101.50829562594268</v>
      </c>
      <c r="H20" s="1137">
        <f>H21+H26</f>
        <v>3365</v>
      </c>
      <c r="I20" s="1134">
        <f t="shared" si="1"/>
        <v>101.50829562594268</v>
      </c>
      <c r="J20" s="820">
        <f t="shared" si="2"/>
        <v>2.5914634146341484</v>
      </c>
      <c r="N20" s="309"/>
      <c r="O20" s="309"/>
      <c r="P20" s="309"/>
      <c r="Q20" s="309"/>
      <c r="R20" s="309"/>
    </row>
    <row r="21" spans="1:18" s="26" customFormat="1" ht="22.5" customHeight="1">
      <c r="A21" s="528" t="s">
        <v>515</v>
      </c>
      <c r="B21" s="626" t="s">
        <v>516</v>
      </c>
      <c r="C21" s="959" t="s">
        <v>514</v>
      </c>
      <c r="D21" s="1138">
        <f>D22+D23+D24+D25</f>
        <v>2590</v>
      </c>
      <c r="E21" s="1138">
        <f>E22+E23+E24+E25</f>
        <v>2640</v>
      </c>
      <c r="F21" s="1138">
        <f>SUM(F22:F25)</f>
        <v>2690</v>
      </c>
      <c r="G21" s="1130">
        <f t="shared" si="0"/>
        <v>101.8939393939394</v>
      </c>
      <c r="H21" s="1138">
        <f>SUM(H22:H25)</f>
        <v>2690</v>
      </c>
      <c r="I21" s="1134">
        <f t="shared" si="1"/>
        <v>101.8939393939394</v>
      </c>
      <c r="J21" s="820">
        <f t="shared" si="2"/>
        <v>3.8610038610038515</v>
      </c>
      <c r="N21" s="309"/>
      <c r="O21" s="309"/>
      <c r="P21" s="309"/>
      <c r="Q21" s="309"/>
      <c r="R21" s="309"/>
    </row>
    <row r="22" spans="1:18" s="26" customFormat="1" ht="22.5" customHeight="1">
      <c r="A22" s="528"/>
      <c r="B22" s="626" t="s">
        <v>517</v>
      </c>
      <c r="C22" s="959" t="s">
        <v>514</v>
      </c>
      <c r="D22" s="1139">
        <v>1250</v>
      </c>
      <c r="E22" s="1133">
        <v>1250</v>
      </c>
      <c r="F22" s="1133">
        <f t="shared" si="4"/>
        <v>1250</v>
      </c>
      <c r="G22" s="1130">
        <f t="shared" si="0"/>
        <v>100</v>
      </c>
      <c r="H22" s="1138">
        <f>F22</f>
        <v>1250</v>
      </c>
      <c r="I22" s="1134">
        <f t="shared" si="1"/>
        <v>100</v>
      </c>
      <c r="J22" s="820">
        <f t="shared" si="2"/>
        <v>0</v>
      </c>
      <c r="N22" s="309"/>
      <c r="O22" s="309"/>
      <c r="P22" s="309"/>
      <c r="Q22" s="309"/>
      <c r="R22" s="309"/>
    </row>
    <row r="23" spans="1:18" s="26" customFormat="1" ht="22.5" customHeight="1">
      <c r="A23" s="528"/>
      <c r="B23" s="626" t="s">
        <v>518</v>
      </c>
      <c r="C23" s="959" t="s">
        <v>514</v>
      </c>
      <c r="D23" s="1139">
        <v>100</v>
      </c>
      <c r="E23" s="1133">
        <v>100</v>
      </c>
      <c r="F23" s="1133">
        <f t="shared" si="4"/>
        <v>100</v>
      </c>
      <c r="G23" s="1130">
        <f t="shared" si="0"/>
        <v>100</v>
      </c>
      <c r="H23" s="1133">
        <f aca="true" t="shared" si="5" ref="H23:H29">F23</f>
        <v>100</v>
      </c>
      <c r="I23" s="1134">
        <f t="shared" si="1"/>
        <v>100</v>
      </c>
      <c r="J23" s="820">
        <f t="shared" si="2"/>
        <v>0</v>
      </c>
      <c r="N23" s="309"/>
      <c r="O23" s="309"/>
      <c r="P23" s="309"/>
      <c r="Q23" s="309"/>
      <c r="R23" s="309"/>
    </row>
    <row r="24" spans="1:18" s="26" customFormat="1" ht="22.5" customHeight="1">
      <c r="A24" s="528"/>
      <c r="B24" s="626" t="s">
        <v>794</v>
      </c>
      <c r="C24" s="959" t="s">
        <v>514</v>
      </c>
      <c r="D24" s="1139">
        <v>1050</v>
      </c>
      <c r="E24" s="1133">
        <v>1100</v>
      </c>
      <c r="F24" s="1133">
        <v>1150</v>
      </c>
      <c r="G24" s="1130">
        <f t="shared" si="0"/>
        <v>104.54545454545455</v>
      </c>
      <c r="H24" s="1133">
        <f t="shared" si="5"/>
        <v>1150</v>
      </c>
      <c r="I24" s="1134">
        <f t="shared" si="1"/>
        <v>104.54545454545455</v>
      </c>
      <c r="J24" s="820">
        <f t="shared" si="2"/>
        <v>9.523809523809533</v>
      </c>
      <c r="N24" s="309"/>
      <c r="O24" s="309"/>
      <c r="P24" s="309"/>
      <c r="Q24" s="309"/>
      <c r="R24" s="309"/>
    </row>
    <row r="25" spans="1:18" s="26" customFormat="1" ht="22.5" customHeight="1">
      <c r="A25" s="528"/>
      <c r="B25" s="626" t="s">
        <v>784</v>
      </c>
      <c r="C25" s="959" t="s">
        <v>514</v>
      </c>
      <c r="D25" s="1139">
        <v>190</v>
      </c>
      <c r="E25" s="1133">
        <v>190</v>
      </c>
      <c r="F25" s="1133">
        <f t="shared" si="4"/>
        <v>190</v>
      </c>
      <c r="G25" s="1130">
        <f t="shared" si="0"/>
        <v>100</v>
      </c>
      <c r="H25" s="1133">
        <f t="shared" si="5"/>
        <v>190</v>
      </c>
      <c r="I25" s="1134">
        <f t="shared" si="1"/>
        <v>100</v>
      </c>
      <c r="J25" s="820">
        <f t="shared" si="2"/>
        <v>0</v>
      </c>
      <c r="N25" s="309"/>
      <c r="O25" s="309"/>
      <c r="P25" s="309"/>
      <c r="Q25" s="309"/>
      <c r="R25" s="309"/>
    </row>
    <row r="26" spans="1:18" s="26" customFormat="1" ht="22.5" customHeight="1">
      <c r="A26" s="528" t="s">
        <v>519</v>
      </c>
      <c r="B26" s="626" t="s">
        <v>520</v>
      </c>
      <c r="C26" s="959" t="s">
        <v>514</v>
      </c>
      <c r="D26" s="1140">
        <f>D27+D28+D29</f>
        <v>690</v>
      </c>
      <c r="E26" s="1140">
        <f>E27+E28+E29</f>
        <v>675</v>
      </c>
      <c r="F26" s="1140">
        <f>F27+F28+F29</f>
        <v>675</v>
      </c>
      <c r="G26" s="1130">
        <f t="shared" si="0"/>
        <v>100</v>
      </c>
      <c r="H26" s="1133">
        <f t="shared" si="5"/>
        <v>675</v>
      </c>
      <c r="I26" s="1134">
        <f t="shared" si="1"/>
        <v>100</v>
      </c>
      <c r="J26" s="820">
        <f t="shared" si="2"/>
        <v>-2.173913043478265</v>
      </c>
      <c r="N26" s="309"/>
      <c r="O26" s="309"/>
      <c r="P26" s="309"/>
      <c r="Q26" s="309"/>
      <c r="R26" s="309"/>
    </row>
    <row r="27" spans="1:18" s="26" customFormat="1" ht="22.5" customHeight="1">
      <c r="A27" s="528"/>
      <c r="B27" s="626" t="s">
        <v>521</v>
      </c>
      <c r="C27" s="959" t="s">
        <v>514</v>
      </c>
      <c r="D27" s="1139">
        <v>70</v>
      </c>
      <c r="E27" s="1133">
        <v>70</v>
      </c>
      <c r="F27" s="1133">
        <f t="shared" si="4"/>
        <v>70</v>
      </c>
      <c r="G27" s="1130">
        <f t="shared" si="0"/>
        <v>100</v>
      </c>
      <c r="H27" s="1133">
        <f t="shared" si="5"/>
        <v>70</v>
      </c>
      <c r="I27" s="1134">
        <f t="shared" si="1"/>
        <v>100</v>
      </c>
      <c r="J27" s="820">
        <f t="shared" si="2"/>
        <v>0</v>
      </c>
      <c r="N27" s="309"/>
      <c r="O27" s="309"/>
      <c r="P27" s="309"/>
      <c r="Q27" s="309"/>
      <c r="R27" s="309"/>
    </row>
    <row r="28" spans="1:18" s="26" customFormat="1" ht="22.5" customHeight="1">
      <c r="A28" s="528"/>
      <c r="B28" s="626" t="s">
        <v>522</v>
      </c>
      <c r="C28" s="959" t="s">
        <v>514</v>
      </c>
      <c r="D28" s="1139">
        <v>590</v>
      </c>
      <c r="E28" s="1133">
        <v>575</v>
      </c>
      <c r="F28" s="1133">
        <f t="shared" si="4"/>
        <v>575</v>
      </c>
      <c r="G28" s="1130">
        <f t="shared" si="0"/>
        <v>100</v>
      </c>
      <c r="H28" s="1133">
        <f t="shared" si="5"/>
        <v>575</v>
      </c>
      <c r="I28" s="1134">
        <f t="shared" si="1"/>
        <v>100</v>
      </c>
      <c r="J28" s="820">
        <f t="shared" si="2"/>
        <v>-2.5423728813559308</v>
      </c>
      <c r="N28" s="309"/>
      <c r="O28" s="309"/>
      <c r="P28" s="309"/>
      <c r="Q28" s="309"/>
      <c r="R28" s="309"/>
    </row>
    <row r="29" spans="1:18" s="26" customFormat="1" ht="22.5" customHeight="1">
      <c r="A29" s="528"/>
      <c r="B29" s="626" t="s">
        <v>523</v>
      </c>
      <c r="C29" s="959" t="s">
        <v>514</v>
      </c>
      <c r="D29" s="1139">
        <v>30</v>
      </c>
      <c r="E29" s="1133">
        <v>30</v>
      </c>
      <c r="F29" s="1133">
        <v>30</v>
      </c>
      <c r="G29" s="1130">
        <f t="shared" si="0"/>
        <v>100</v>
      </c>
      <c r="H29" s="1133">
        <f t="shared" si="5"/>
        <v>30</v>
      </c>
      <c r="I29" s="1134">
        <f t="shared" si="1"/>
        <v>100</v>
      </c>
      <c r="J29" s="820">
        <f t="shared" si="2"/>
        <v>0</v>
      </c>
      <c r="N29" s="309"/>
      <c r="O29" s="309"/>
      <c r="P29" s="309"/>
      <c r="Q29" s="309"/>
      <c r="R29" s="309"/>
    </row>
    <row r="30" spans="1:18" s="26" customFormat="1" ht="22.5" customHeight="1">
      <c r="A30" s="528">
        <v>5</v>
      </c>
      <c r="B30" s="626" t="s">
        <v>524</v>
      </c>
      <c r="C30" s="959" t="s">
        <v>514</v>
      </c>
      <c r="D30" s="1135">
        <v>34.2</v>
      </c>
      <c r="E30" s="1136">
        <v>35</v>
      </c>
      <c r="F30" s="1136">
        <v>36.1</v>
      </c>
      <c r="G30" s="1130">
        <f t="shared" si="0"/>
        <v>103.14285714285714</v>
      </c>
      <c r="H30" s="1136">
        <v>36.1</v>
      </c>
      <c r="I30" s="1134">
        <f t="shared" si="1"/>
        <v>103.14285714285714</v>
      </c>
      <c r="J30" s="820">
        <f t="shared" si="2"/>
        <v>5.555555555555557</v>
      </c>
      <c r="N30" s="309"/>
      <c r="O30" s="309"/>
      <c r="P30" s="309"/>
      <c r="Q30" s="309"/>
      <c r="R30" s="309"/>
    </row>
    <row r="31" spans="1:18" s="970" customFormat="1" ht="22.5" customHeight="1">
      <c r="A31" s="528">
        <v>6</v>
      </c>
      <c r="B31" s="626" t="s">
        <v>525</v>
      </c>
      <c r="C31" s="959" t="s">
        <v>526</v>
      </c>
      <c r="D31" s="1141">
        <v>0.2</v>
      </c>
      <c r="E31" s="1136">
        <v>0.2</v>
      </c>
      <c r="F31" s="1142"/>
      <c r="G31" s="1143"/>
      <c r="H31" s="1136">
        <v>0.2</v>
      </c>
      <c r="I31" s="1130">
        <f t="shared" si="1"/>
        <v>100</v>
      </c>
      <c r="J31" s="1130">
        <f t="shared" si="2"/>
        <v>0</v>
      </c>
      <c r="K31" s="26"/>
      <c r="L31" s="26"/>
      <c r="M31" s="26"/>
      <c r="N31" s="1102"/>
      <c r="O31" s="1102"/>
      <c r="P31" s="1102"/>
      <c r="Q31" s="1102"/>
      <c r="R31" s="1102"/>
    </row>
    <row r="32" spans="1:18" s="974" customFormat="1" ht="36.75" customHeight="1">
      <c r="A32" s="528">
        <v>7</v>
      </c>
      <c r="B32" s="626" t="s">
        <v>785</v>
      </c>
      <c r="C32" s="959" t="s">
        <v>0</v>
      </c>
      <c r="D32" s="1144">
        <v>13</v>
      </c>
      <c r="E32" s="1145"/>
      <c r="F32" s="1142"/>
      <c r="G32" s="1143"/>
      <c r="H32" s="1136">
        <v>13.1</v>
      </c>
      <c r="I32" s="1130"/>
      <c r="J32" s="1130"/>
      <c r="N32" s="1103"/>
      <c r="O32" s="1103"/>
      <c r="P32" s="1103"/>
      <c r="Q32" s="1103"/>
      <c r="R32" s="1103"/>
    </row>
    <row r="33" spans="1:18" s="974" customFormat="1" ht="36.75" customHeight="1">
      <c r="A33" s="528"/>
      <c r="B33" s="1178" t="s">
        <v>884</v>
      </c>
      <c r="C33" s="959" t="s">
        <v>0</v>
      </c>
      <c r="D33" s="1146">
        <v>24</v>
      </c>
      <c r="E33" s="1145">
        <v>23.7</v>
      </c>
      <c r="F33" s="1142"/>
      <c r="G33" s="1143"/>
      <c r="H33" s="1136">
        <f>E33</f>
        <v>23.7</v>
      </c>
      <c r="I33" s="1130">
        <f t="shared" si="1"/>
        <v>100</v>
      </c>
      <c r="J33" s="1130">
        <f t="shared" si="2"/>
        <v>-1.25</v>
      </c>
      <c r="N33" s="1103"/>
      <c r="O33" s="1103"/>
      <c r="P33" s="1103"/>
      <c r="Q33" s="1103"/>
      <c r="R33" s="1103"/>
    </row>
    <row r="34" spans="1:18" s="981" customFormat="1" ht="22.5" customHeight="1">
      <c r="A34" s="976">
        <v>8</v>
      </c>
      <c r="B34" s="977" t="s">
        <v>527</v>
      </c>
      <c r="C34" s="978" t="s">
        <v>0</v>
      </c>
      <c r="D34" s="1147">
        <v>96.9</v>
      </c>
      <c r="E34" s="1148" t="s">
        <v>579</v>
      </c>
      <c r="F34" s="1149">
        <f>H34</f>
        <v>96.72782874617737</v>
      </c>
      <c r="G34" s="1150">
        <f>F34/95*100</f>
        <v>101.81876710123933</v>
      </c>
      <c r="H34" s="1149">
        <f>'BC TH 12T (PL2)'!E69</f>
        <v>96.72782874617737</v>
      </c>
      <c r="I34" s="1134">
        <f>H34/95*100</f>
        <v>101.81876710123933</v>
      </c>
      <c r="J34" s="820">
        <f t="shared" si="2"/>
        <v>-0.1776793125104632</v>
      </c>
      <c r="K34" s="980"/>
      <c r="L34" s="980"/>
      <c r="M34" s="980"/>
      <c r="N34" s="1104"/>
      <c r="O34" s="1104"/>
      <c r="P34" s="1104"/>
      <c r="Q34" s="1104"/>
      <c r="R34" s="1104"/>
    </row>
    <row r="35" spans="1:18" s="970" customFormat="1" ht="22.5" customHeight="1">
      <c r="A35" s="528">
        <v>9</v>
      </c>
      <c r="B35" s="626" t="s">
        <v>529</v>
      </c>
      <c r="C35" s="959" t="s">
        <v>526</v>
      </c>
      <c r="D35" s="1151">
        <v>2.8</v>
      </c>
      <c r="E35" s="1152" t="s">
        <v>530</v>
      </c>
      <c r="F35" s="1153"/>
      <c r="G35" s="1154"/>
      <c r="H35" s="1155">
        <f>'BVSK tre em '!O14</f>
        <v>2.6525198938992043</v>
      </c>
      <c r="I35" s="1134">
        <f>H35/8*100</f>
        <v>33.15649867374005</v>
      </c>
      <c r="J35" s="820">
        <f t="shared" si="2"/>
        <v>-5.267146646456993</v>
      </c>
      <c r="K35" s="26"/>
      <c r="L35" s="26"/>
      <c r="M35" s="26"/>
      <c r="N35" s="1102"/>
      <c r="O35" s="1102"/>
      <c r="P35" s="1102"/>
      <c r="Q35" s="1102"/>
      <c r="R35" s="1102"/>
    </row>
    <row r="36" spans="1:18" s="970" customFormat="1" ht="22.5" customHeight="1">
      <c r="A36" s="528">
        <v>10</v>
      </c>
      <c r="B36" s="626" t="s">
        <v>531</v>
      </c>
      <c r="C36" s="959" t="s">
        <v>526</v>
      </c>
      <c r="D36" s="1144">
        <v>3.7</v>
      </c>
      <c r="E36" s="1152" t="s">
        <v>754</v>
      </c>
      <c r="F36" s="1153"/>
      <c r="G36" s="1154"/>
      <c r="H36" s="1155">
        <f>'BVSK tre em '!Q14</f>
        <v>4.027900579624717</v>
      </c>
      <c r="I36" s="1134">
        <f>H36/10*100</f>
        <v>40.27900579624717</v>
      </c>
      <c r="J36" s="820">
        <f t="shared" si="2"/>
        <v>8.86217782769505</v>
      </c>
      <c r="K36" s="26"/>
      <c r="L36" s="26"/>
      <c r="M36" s="26"/>
      <c r="N36" s="1102"/>
      <c r="O36" s="1102"/>
      <c r="P36" s="1102"/>
      <c r="Q36" s="1102"/>
      <c r="R36" s="1102"/>
    </row>
    <row r="37" spans="1:18" s="981" customFormat="1" ht="22.5" customHeight="1">
      <c r="A37" s="976">
        <v>11</v>
      </c>
      <c r="B37" s="977" t="s">
        <v>533</v>
      </c>
      <c r="C37" s="978"/>
      <c r="D37" s="1156"/>
      <c r="E37" s="1148"/>
      <c r="F37" s="984"/>
      <c r="G37" s="1118"/>
      <c r="H37" s="930"/>
      <c r="I37" s="1116"/>
      <c r="J37" s="820"/>
      <c r="K37" s="980"/>
      <c r="L37" s="980"/>
      <c r="M37" s="980"/>
      <c r="N37" s="1104"/>
      <c r="O37" s="1104"/>
      <c r="P37" s="1104"/>
      <c r="Q37" s="1104"/>
      <c r="R37" s="1104"/>
    </row>
    <row r="38" spans="1:18" s="981" customFormat="1" ht="22.5" customHeight="1">
      <c r="A38" s="976"/>
      <c r="B38" s="977" t="s">
        <v>534</v>
      </c>
      <c r="C38" s="978" t="s">
        <v>0</v>
      </c>
      <c r="D38" s="1157">
        <f>'[1]UTH 12 T2021 2'!G180</f>
        <v>98.91506849315068</v>
      </c>
      <c r="E38" s="1158">
        <v>100</v>
      </c>
      <c r="F38" s="930"/>
      <c r="G38" s="1117"/>
      <c r="H38" s="930">
        <f>'Dieu tri '!C48</f>
        <v>91.34553424657534</v>
      </c>
      <c r="I38" s="1117">
        <f>H38/E38*100</f>
        <v>91.34553424657534</v>
      </c>
      <c r="J38" s="820">
        <f t="shared" si="2"/>
        <v>-7.652559273210727</v>
      </c>
      <c r="K38" s="980"/>
      <c r="L38" s="980"/>
      <c r="M38" s="980"/>
      <c r="N38" s="1104"/>
      <c r="O38" s="1104"/>
      <c r="P38" s="1104"/>
      <c r="Q38" s="1104"/>
      <c r="R38" s="1104"/>
    </row>
    <row r="39" spans="1:18" s="981" customFormat="1" ht="22.5" customHeight="1">
      <c r="A39" s="976"/>
      <c r="B39" s="977" t="s">
        <v>535</v>
      </c>
      <c r="C39" s="978" t="s">
        <v>0</v>
      </c>
      <c r="D39" s="1157">
        <f>'[1]UTH 12 T2021 2'!G181</f>
        <v>100.89719377576806</v>
      </c>
      <c r="E39" s="1158">
        <v>95</v>
      </c>
      <c r="F39" s="930"/>
      <c r="G39" s="1117"/>
      <c r="H39" s="930">
        <f>'Dieu tri '!C49</f>
        <v>87.48617683686177</v>
      </c>
      <c r="I39" s="1117">
        <f>H39/E39*100</f>
        <v>92.0907124598545</v>
      </c>
      <c r="J39" s="820">
        <f t="shared" si="2"/>
        <v>-13.29176405907846</v>
      </c>
      <c r="K39" s="980"/>
      <c r="L39" s="980"/>
      <c r="M39" s="980"/>
      <c r="N39" s="1104"/>
      <c r="O39" s="1104"/>
      <c r="P39" s="1104"/>
      <c r="Q39" s="1104"/>
      <c r="R39" s="1104"/>
    </row>
    <row r="40" spans="1:18" s="981" customFormat="1" ht="22.5" customHeight="1">
      <c r="A40" s="976">
        <v>12</v>
      </c>
      <c r="B40" s="977" t="s">
        <v>536</v>
      </c>
      <c r="C40" s="985" t="s">
        <v>786</v>
      </c>
      <c r="D40" s="1159">
        <f>'[1]UTH 12 T2021 2'!G144</f>
        <v>1277427</v>
      </c>
      <c r="E40" s="1160">
        <v>1480000</v>
      </c>
      <c r="F40" s="1133">
        <f>H40-1000337</f>
        <v>96667</v>
      </c>
      <c r="G40" s="1117">
        <f>F40/E40*100</f>
        <v>6.5315540540540535</v>
      </c>
      <c r="H40" s="1161">
        <f>'Dieu tri '!C9</f>
        <v>1097004</v>
      </c>
      <c r="I40" s="1117">
        <f>H40/E40*100</f>
        <v>74.12189189189189</v>
      </c>
      <c r="J40" s="820">
        <f t="shared" si="2"/>
        <v>-14.123938197642602</v>
      </c>
      <c r="K40" s="980"/>
      <c r="L40" s="980"/>
      <c r="M40" s="980"/>
      <c r="N40" s="1104"/>
      <c r="O40" s="1104"/>
      <c r="P40" s="1104"/>
      <c r="Q40" s="1104"/>
      <c r="R40" s="1104"/>
    </row>
    <row r="41" spans="1:18" s="26" customFormat="1" ht="44.25" customHeight="1">
      <c r="A41" s="528">
        <v>13</v>
      </c>
      <c r="B41" s="626" t="s">
        <v>537</v>
      </c>
      <c r="C41" s="988" t="s">
        <v>352</v>
      </c>
      <c r="D41" s="1162">
        <v>123</v>
      </c>
      <c r="E41" s="1133">
        <v>127</v>
      </c>
      <c r="F41" s="986"/>
      <c r="G41" s="1117">
        <f>F41/E41*100</f>
        <v>0</v>
      </c>
      <c r="H41" s="1163">
        <v>127</v>
      </c>
      <c r="I41" s="1117">
        <f>H41/E41*100</f>
        <v>100</v>
      </c>
      <c r="J41" s="820">
        <f t="shared" si="2"/>
        <v>3.2520325203252014</v>
      </c>
      <c r="N41" s="309"/>
      <c r="O41" s="309"/>
      <c r="P41" s="309"/>
      <c r="Q41" s="309"/>
      <c r="R41" s="309"/>
    </row>
    <row r="42" spans="1:18" s="26" customFormat="1" ht="33" customHeight="1">
      <c r="A42" s="528">
        <v>14</v>
      </c>
      <c r="B42" s="1179" t="s">
        <v>888</v>
      </c>
      <c r="C42" s="988" t="s">
        <v>0</v>
      </c>
      <c r="D42" s="1162"/>
      <c r="E42" s="1133"/>
      <c r="F42" s="986"/>
      <c r="G42" s="1117"/>
      <c r="H42" s="1163"/>
      <c r="I42" s="1117"/>
      <c r="J42" s="820"/>
      <c r="N42" s="309"/>
      <c r="O42" s="309"/>
      <c r="P42" s="309"/>
      <c r="Q42" s="309"/>
      <c r="R42" s="309"/>
    </row>
    <row r="43" spans="1:10" ht="22.5" customHeight="1">
      <c r="A43" s="976">
        <v>15</v>
      </c>
      <c r="B43" s="1179" t="s">
        <v>828</v>
      </c>
      <c r="C43" s="988" t="s">
        <v>0</v>
      </c>
      <c r="D43" s="1141">
        <v>94.5</v>
      </c>
      <c r="E43" s="930">
        <v>100</v>
      </c>
      <c r="F43" s="1164"/>
      <c r="G43" s="1165"/>
      <c r="H43" s="930">
        <v>91</v>
      </c>
      <c r="I43" s="1165"/>
      <c r="J43" s="1165"/>
    </row>
    <row r="44" spans="1:10" ht="54" customHeight="1">
      <c r="A44" s="976">
        <v>16</v>
      </c>
      <c r="B44" s="1180" t="s">
        <v>725</v>
      </c>
      <c r="C44" s="988" t="s">
        <v>0</v>
      </c>
      <c r="D44" s="1166">
        <v>94.8</v>
      </c>
      <c r="E44" s="1167" t="s">
        <v>727</v>
      </c>
      <c r="F44" s="1168"/>
      <c r="G44" s="1117">
        <f>F44/85*100</f>
        <v>0</v>
      </c>
      <c r="H44" s="1168">
        <v>95.52</v>
      </c>
      <c r="I44" s="1117">
        <f>H44/85*100</f>
        <v>112.37647058823529</v>
      </c>
      <c r="J44" s="820">
        <f>H44/D44*100-100</f>
        <v>0.7594936708860871</v>
      </c>
    </row>
    <row r="45" spans="1:10" ht="45" customHeight="1">
      <c r="A45" s="992">
        <v>17</v>
      </c>
      <c r="B45" s="1181" t="s">
        <v>726</v>
      </c>
      <c r="C45" s="1169" t="s">
        <v>526</v>
      </c>
      <c r="D45" s="1170">
        <v>7.14</v>
      </c>
      <c r="E45" s="1171" t="s">
        <v>728</v>
      </c>
      <c r="F45" s="1172"/>
      <c r="G45" s="1173">
        <f>F45/7*100</f>
        <v>0</v>
      </c>
      <c r="H45" s="1174">
        <v>5.42</v>
      </c>
      <c r="I45" s="1173">
        <f>H45/7*100</f>
        <v>77.42857142857143</v>
      </c>
      <c r="J45" s="826">
        <f>H45/D45*100-100</f>
        <v>-24.089635854341722</v>
      </c>
    </row>
    <row r="47" spans="7:8" ht="15.75">
      <c r="G47" s="1119">
        <f>G40+F40</f>
        <v>96673.53155405405</v>
      </c>
      <c r="H47" s="750"/>
    </row>
    <row r="48" spans="6:7" ht="15.75">
      <c r="F48" s="997"/>
      <c r="G48" s="1119"/>
    </row>
  </sheetData>
  <sheetProtection/>
  <mergeCells count="11">
    <mergeCell ref="F3:J3"/>
    <mergeCell ref="F4:G4"/>
    <mergeCell ref="H4:J4"/>
    <mergeCell ref="M17:N17"/>
    <mergeCell ref="A1:J1"/>
    <mergeCell ref="A2:J2"/>
    <mergeCell ref="A3:A5"/>
    <mergeCell ref="B3:B5"/>
    <mergeCell ref="C3:C5"/>
    <mergeCell ref="D3:D5"/>
    <mergeCell ref="E3:E5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portrait" paperSize="9" r:id="rId1"/>
  <ignoredErrors>
    <ignoredError sqref="G20:G21 F26 H34:H40 G6:G7" formula="1"/>
    <ignoredError sqref="D7:F7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2:M15"/>
  <sheetViews>
    <sheetView zoomScale="90" zoomScaleNormal="90" zoomScalePageLayoutView="0" workbookViewId="0" topLeftCell="A1">
      <selection activeCell="C7" sqref="C7"/>
    </sheetView>
  </sheetViews>
  <sheetFormatPr defaultColWidth="8.796875" defaultRowHeight="15"/>
  <cols>
    <col min="1" max="1" width="4.19921875" style="0" customWidth="1"/>
    <col min="2" max="2" width="18.19921875" style="0" customWidth="1"/>
    <col min="3" max="3" width="26.3984375" style="0" customWidth="1"/>
    <col min="4" max="4" width="7.8984375" style="0" customWidth="1"/>
    <col min="5" max="5" width="9.8984375" style="0" customWidth="1"/>
    <col min="6" max="6" width="5.3984375" style="0" customWidth="1"/>
    <col min="7" max="7" width="6.5" style="0" customWidth="1"/>
    <col min="8" max="8" width="8" style="0" customWidth="1"/>
    <col min="9" max="9" width="6.3984375" style="0" customWidth="1"/>
    <col min="10" max="10" width="13" style="0" customWidth="1"/>
    <col min="11" max="11" width="12.3984375" style="0" customWidth="1"/>
    <col min="12" max="12" width="11" style="0" customWidth="1"/>
    <col min="13" max="13" width="11.19921875" style="0" customWidth="1"/>
  </cols>
  <sheetData>
    <row r="2" spans="1:13" ht="49.5" customHeight="1">
      <c r="A2" s="2025" t="s">
        <v>681</v>
      </c>
      <c r="B2" s="2025"/>
      <c r="C2" s="2025"/>
      <c r="D2" s="2025"/>
      <c r="E2" s="2025"/>
      <c r="F2" s="2025"/>
      <c r="G2" s="2025"/>
      <c r="H2" s="2025"/>
      <c r="I2" s="2025"/>
      <c r="J2" s="2025"/>
      <c r="K2" s="2025"/>
      <c r="L2" s="680"/>
      <c r="M2" s="680"/>
    </row>
    <row r="3" spans="1:13" ht="19.5" customHeight="1">
      <c r="A3" s="1835"/>
      <c r="B3" s="1835"/>
      <c r="C3" s="1835"/>
      <c r="D3" s="1835"/>
      <c r="E3" s="1835"/>
      <c r="F3" s="1835"/>
      <c r="G3" s="1835"/>
      <c r="H3" s="1835"/>
      <c r="I3" s="1835"/>
      <c r="J3" s="1835"/>
      <c r="K3" s="1835"/>
      <c r="L3" s="1835"/>
      <c r="M3" s="1835"/>
    </row>
    <row r="4" spans="1:12" ht="27" customHeight="1">
      <c r="A4" s="1886" t="s">
        <v>14</v>
      </c>
      <c r="B4" s="2026" t="s">
        <v>623</v>
      </c>
      <c r="C4" s="1793" t="s">
        <v>624</v>
      </c>
      <c r="D4" s="2008" t="s">
        <v>625</v>
      </c>
      <c r="E4" s="2008" t="s">
        <v>626</v>
      </c>
      <c r="F4" s="2021" t="s">
        <v>636</v>
      </c>
      <c r="G4" s="2022"/>
      <c r="H4" s="2021" t="s">
        <v>627</v>
      </c>
      <c r="I4" s="2022"/>
      <c r="J4" s="2008" t="s">
        <v>638</v>
      </c>
      <c r="K4" s="2008" t="s">
        <v>628</v>
      </c>
      <c r="L4" s="2023" t="s">
        <v>641</v>
      </c>
    </row>
    <row r="5" spans="1:13" ht="39" customHeight="1">
      <c r="A5" s="1887"/>
      <c r="B5" s="2027"/>
      <c r="C5" s="1795"/>
      <c r="D5" s="2005"/>
      <c r="E5" s="2005"/>
      <c r="F5" s="691" t="s">
        <v>635</v>
      </c>
      <c r="G5" s="226" t="s">
        <v>630</v>
      </c>
      <c r="H5" s="691" t="s">
        <v>629</v>
      </c>
      <c r="I5" s="226" t="s">
        <v>630</v>
      </c>
      <c r="J5" s="2005"/>
      <c r="K5" s="2005"/>
      <c r="L5" s="2024"/>
      <c r="M5" s="674"/>
    </row>
    <row r="6" spans="1:12" s="11" customFormat="1" ht="42.75" customHeight="1">
      <c r="A6" s="681">
        <v>1</v>
      </c>
      <c r="B6" s="227" t="s">
        <v>632</v>
      </c>
      <c r="C6" s="682" t="s">
        <v>633</v>
      </c>
      <c r="D6" s="683">
        <v>1976</v>
      </c>
      <c r="E6" s="684" t="s">
        <v>634</v>
      </c>
      <c r="F6" s="683" t="s">
        <v>561</v>
      </c>
      <c r="G6" s="683"/>
      <c r="H6" s="683" t="s">
        <v>637</v>
      </c>
      <c r="I6" s="683"/>
      <c r="J6" s="682" t="s">
        <v>639</v>
      </c>
      <c r="K6" s="682" t="s">
        <v>640</v>
      </c>
      <c r="L6" s="693" t="s">
        <v>642</v>
      </c>
    </row>
    <row r="7" spans="1:13" s="11" customFormat="1" ht="42.75" customHeight="1">
      <c r="A7" s="685">
        <v>2</v>
      </c>
      <c r="B7" s="228" t="s">
        <v>643</v>
      </c>
      <c r="C7" s="686" t="s">
        <v>651</v>
      </c>
      <c r="D7" s="687">
        <v>1989</v>
      </c>
      <c r="E7" s="687" t="s">
        <v>644</v>
      </c>
      <c r="F7" s="687" t="s">
        <v>561</v>
      </c>
      <c r="G7" s="687"/>
      <c r="H7" s="687" t="s">
        <v>631</v>
      </c>
      <c r="I7" s="687"/>
      <c r="J7" s="686" t="s">
        <v>645</v>
      </c>
      <c r="K7" s="686" t="s">
        <v>259</v>
      </c>
      <c r="L7" s="307" t="s">
        <v>646</v>
      </c>
      <c r="M7" s="270"/>
    </row>
    <row r="8" spans="1:13" s="11" customFormat="1" ht="42.75" customHeight="1">
      <c r="A8" s="685">
        <v>3</v>
      </c>
      <c r="B8" s="228" t="s">
        <v>647</v>
      </c>
      <c r="C8" s="686" t="s">
        <v>652</v>
      </c>
      <c r="D8" s="687">
        <v>1992</v>
      </c>
      <c r="E8" s="687" t="s">
        <v>648</v>
      </c>
      <c r="F8" s="687" t="s">
        <v>561</v>
      </c>
      <c r="G8" s="687"/>
      <c r="H8" s="687" t="s">
        <v>631</v>
      </c>
      <c r="I8" s="687"/>
      <c r="J8" s="686" t="s">
        <v>649</v>
      </c>
      <c r="K8" s="686" t="s">
        <v>650</v>
      </c>
      <c r="L8" s="307" t="s">
        <v>646</v>
      </c>
      <c r="M8" s="676"/>
    </row>
    <row r="9" spans="1:13" s="11" customFormat="1" ht="18.75">
      <c r="A9" s="688"/>
      <c r="B9" s="689"/>
      <c r="C9" s="690"/>
      <c r="D9" s="690"/>
      <c r="E9" s="690"/>
      <c r="F9" s="690"/>
      <c r="G9" s="690"/>
      <c r="H9" s="690"/>
      <c r="I9" s="690"/>
      <c r="J9" s="690"/>
      <c r="K9" s="690"/>
      <c r="L9" s="692"/>
      <c r="M9" s="270"/>
    </row>
    <row r="10" ht="15.75">
      <c r="K10" s="54"/>
    </row>
    <row r="11" spans="2:11" ht="15.75" hidden="1">
      <c r="B11" s="2020"/>
      <c r="C11" s="2020"/>
      <c r="K11" s="674"/>
    </row>
    <row r="12" ht="15.75" hidden="1">
      <c r="B12" s="246" t="s">
        <v>286</v>
      </c>
    </row>
    <row r="13" spans="2:11" ht="15.75" hidden="1">
      <c r="B13" s="270" t="s">
        <v>434</v>
      </c>
      <c r="C13" s="270"/>
      <c r="D13" s="270"/>
      <c r="E13" s="270"/>
      <c r="F13" s="270"/>
      <c r="G13" s="270"/>
      <c r="H13" s="270"/>
      <c r="I13" s="270"/>
      <c r="J13" s="270"/>
      <c r="K13" s="270"/>
    </row>
    <row r="14" spans="2:11" ht="189" hidden="1">
      <c r="B14" s="676" t="s">
        <v>435</v>
      </c>
      <c r="C14" s="676"/>
      <c r="D14" s="676"/>
      <c r="E14" s="676"/>
      <c r="F14" s="676"/>
      <c r="G14" s="676"/>
      <c r="H14" s="676"/>
      <c r="I14" s="676"/>
      <c r="J14" s="676"/>
      <c r="K14" s="676"/>
    </row>
    <row r="15" spans="2:11" ht="15.75" hidden="1">
      <c r="B15" s="312"/>
      <c r="C15" s="270"/>
      <c r="D15" s="270"/>
      <c r="E15" s="270"/>
      <c r="F15" s="270"/>
      <c r="G15" s="270"/>
      <c r="H15" s="270"/>
      <c r="I15" s="270"/>
      <c r="J15" s="270"/>
      <c r="K15" s="270"/>
    </row>
  </sheetData>
  <sheetProtection/>
  <mergeCells count="13">
    <mergeCell ref="F4:G4"/>
    <mergeCell ref="J4:J5"/>
    <mergeCell ref="K4:K5"/>
    <mergeCell ref="B11:C11"/>
    <mergeCell ref="H4:I4"/>
    <mergeCell ref="L4:L5"/>
    <mergeCell ref="A2:K2"/>
    <mergeCell ref="A3:M3"/>
    <mergeCell ref="A4:A5"/>
    <mergeCell ref="B4:B5"/>
    <mergeCell ref="C4:C5"/>
    <mergeCell ref="D4:D5"/>
    <mergeCell ref="E4:E5"/>
  </mergeCells>
  <printOptions/>
  <pageMargins left="0.65" right="0.19" top="0.77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2:M14"/>
  <sheetViews>
    <sheetView zoomScale="90" zoomScaleNormal="90" zoomScalePageLayoutView="0" workbookViewId="0" topLeftCell="A1">
      <selection activeCell="A2" sqref="A2:L2"/>
    </sheetView>
  </sheetViews>
  <sheetFormatPr defaultColWidth="8.796875" defaultRowHeight="15"/>
  <cols>
    <col min="1" max="1" width="4.19921875" style="0" customWidth="1"/>
    <col min="2" max="2" width="19.5" style="0" customWidth="1"/>
    <col min="3" max="3" width="21.59765625" style="0" customWidth="1"/>
    <col min="4" max="4" width="6.5" style="0" customWidth="1"/>
    <col min="5" max="5" width="12.09765625" style="0" customWidth="1"/>
    <col min="6" max="6" width="5.3984375" style="0" customWidth="1"/>
    <col min="7" max="7" width="5.5" style="0" customWidth="1"/>
    <col min="8" max="8" width="7.09765625" style="0" customWidth="1"/>
    <col min="9" max="9" width="5.8984375" style="0" customWidth="1"/>
    <col min="10" max="10" width="13.5" style="0" customWidth="1"/>
    <col min="11" max="11" width="17.19921875" style="0" customWidth="1"/>
    <col min="12" max="12" width="11.5" style="0" customWidth="1"/>
    <col min="13" max="13" width="11.19921875" style="0" customWidth="1"/>
  </cols>
  <sheetData>
    <row r="2" spans="1:13" ht="49.5" customHeight="1">
      <c r="A2" s="2025" t="s">
        <v>916</v>
      </c>
      <c r="B2" s="2025"/>
      <c r="C2" s="2025"/>
      <c r="D2" s="2025"/>
      <c r="E2" s="2025"/>
      <c r="F2" s="2025"/>
      <c r="G2" s="2025"/>
      <c r="H2" s="2025"/>
      <c r="I2" s="2025"/>
      <c r="J2" s="2025"/>
      <c r="K2" s="2025"/>
      <c r="L2" s="2025"/>
      <c r="M2" s="680"/>
    </row>
    <row r="3" spans="1:13" ht="19.5" customHeight="1">
      <c r="A3" s="1835"/>
      <c r="B3" s="1835"/>
      <c r="C3" s="1835"/>
      <c r="D3" s="1835"/>
      <c r="E3" s="1835"/>
      <c r="F3" s="1835"/>
      <c r="G3" s="1835"/>
      <c r="H3" s="1835"/>
      <c r="I3" s="1835"/>
      <c r="J3" s="1835"/>
      <c r="K3" s="1835"/>
      <c r="L3" s="1835"/>
      <c r="M3" s="1835"/>
    </row>
    <row r="4" spans="1:12" ht="27" customHeight="1">
      <c r="A4" s="1886" t="s">
        <v>14</v>
      </c>
      <c r="B4" s="2026" t="s">
        <v>623</v>
      </c>
      <c r="C4" s="1793" t="s">
        <v>624</v>
      </c>
      <c r="D4" s="2008" t="s">
        <v>625</v>
      </c>
      <c r="E4" s="2008" t="s">
        <v>626</v>
      </c>
      <c r="F4" s="2021" t="s">
        <v>636</v>
      </c>
      <c r="G4" s="2022"/>
      <c r="H4" s="2021" t="s">
        <v>627</v>
      </c>
      <c r="I4" s="2022"/>
      <c r="J4" s="2008" t="s">
        <v>638</v>
      </c>
      <c r="K4" s="2008" t="s">
        <v>628</v>
      </c>
      <c r="L4" s="2023" t="s">
        <v>641</v>
      </c>
    </row>
    <row r="5" spans="1:13" ht="39" customHeight="1">
      <c r="A5" s="1887"/>
      <c r="B5" s="2027"/>
      <c r="C5" s="1795"/>
      <c r="D5" s="2005"/>
      <c r="E5" s="2005"/>
      <c r="F5" s="691" t="s">
        <v>635</v>
      </c>
      <c r="G5" s="226" t="s">
        <v>630</v>
      </c>
      <c r="H5" s="691" t="s">
        <v>629</v>
      </c>
      <c r="I5" s="226" t="s">
        <v>630</v>
      </c>
      <c r="J5" s="2005"/>
      <c r="K5" s="2005"/>
      <c r="L5" s="2024"/>
      <c r="M5" s="674"/>
    </row>
    <row r="6" spans="1:12" s="11" customFormat="1" ht="38.25" customHeight="1">
      <c r="A6" s="681"/>
      <c r="B6" s="227"/>
      <c r="C6" s="682"/>
      <c r="D6" s="683"/>
      <c r="E6" s="684"/>
      <c r="F6" s="683"/>
      <c r="G6" s="683"/>
      <c r="H6" s="921"/>
      <c r="I6" s="683"/>
      <c r="J6" s="921"/>
      <c r="K6" s="682"/>
      <c r="L6" s="693"/>
    </row>
    <row r="7" spans="1:12" s="11" customFormat="1" ht="38.25" customHeight="1">
      <c r="A7" s="926"/>
      <c r="B7" s="229"/>
      <c r="C7" s="686"/>
      <c r="D7" s="687"/>
      <c r="E7" s="929"/>
      <c r="F7" s="687"/>
      <c r="G7" s="687"/>
      <c r="H7" s="940"/>
      <c r="I7" s="687"/>
      <c r="J7" s="940"/>
      <c r="K7" s="927"/>
      <c r="L7" s="928"/>
    </row>
    <row r="8" spans="1:12" s="11" customFormat="1" ht="42.75" customHeight="1">
      <c r="A8" s="688"/>
      <c r="B8" s="689"/>
      <c r="C8" s="902"/>
      <c r="D8" s="690"/>
      <c r="E8" s="903"/>
      <c r="F8" s="690"/>
      <c r="G8" s="690"/>
      <c r="H8" s="690"/>
      <c r="I8" s="690"/>
      <c r="J8" s="902"/>
      <c r="K8" s="902"/>
      <c r="L8" s="904"/>
    </row>
    <row r="9" ht="15.75">
      <c r="K9" s="54"/>
    </row>
    <row r="10" spans="2:11" ht="15.75" hidden="1">
      <c r="B10" s="2020"/>
      <c r="C10" s="2020"/>
      <c r="K10" s="674"/>
    </row>
    <row r="11" ht="15.75" hidden="1">
      <c r="B11" s="246" t="s">
        <v>286</v>
      </c>
    </row>
    <row r="12" spans="2:11" ht="15.75" hidden="1">
      <c r="B12" s="270" t="s">
        <v>434</v>
      </c>
      <c r="C12" s="270"/>
      <c r="D12" s="270"/>
      <c r="E12" s="270"/>
      <c r="F12" s="270"/>
      <c r="G12" s="270"/>
      <c r="H12" s="270"/>
      <c r="I12" s="270"/>
      <c r="J12" s="270"/>
      <c r="K12" s="270"/>
    </row>
    <row r="13" spans="2:11" ht="173.25" hidden="1">
      <c r="B13" s="676" t="s">
        <v>435</v>
      </c>
      <c r="C13" s="676"/>
      <c r="D13" s="676"/>
      <c r="E13" s="676"/>
      <c r="F13" s="676"/>
      <c r="G13" s="676"/>
      <c r="H13" s="676"/>
      <c r="I13" s="676"/>
      <c r="J13" s="676"/>
      <c r="K13" s="676"/>
    </row>
    <row r="14" spans="2:11" ht="15.75" hidden="1">
      <c r="B14" s="312"/>
      <c r="C14" s="270"/>
      <c r="D14" s="270"/>
      <c r="E14" s="270"/>
      <c r="F14" s="270"/>
      <c r="G14" s="270"/>
      <c r="H14" s="270"/>
      <c r="I14" s="270"/>
      <c r="J14" s="270"/>
      <c r="K14" s="270"/>
    </row>
  </sheetData>
  <sheetProtection/>
  <mergeCells count="13">
    <mergeCell ref="F4:G4"/>
    <mergeCell ref="H4:I4"/>
    <mergeCell ref="J4:J5"/>
    <mergeCell ref="A2:L2"/>
    <mergeCell ref="K4:K5"/>
    <mergeCell ref="L4:L5"/>
    <mergeCell ref="B10:C10"/>
    <mergeCell ref="A3:M3"/>
    <mergeCell ref="A4:A5"/>
    <mergeCell ref="B4:B5"/>
    <mergeCell ref="C4:C5"/>
    <mergeCell ref="D4:D5"/>
    <mergeCell ref="E4:E5"/>
  </mergeCells>
  <printOptions/>
  <pageMargins left="0.52" right="0.24" top="0.8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J55"/>
  <sheetViews>
    <sheetView zoomScalePageLayoutView="0" workbookViewId="0" topLeftCell="A3">
      <pane xSplit="2" ySplit="2" topLeftCell="C23" activePane="bottomRight" state="frozen"/>
      <selection pane="topLeft" activeCell="A3" sqref="A3"/>
      <selection pane="topRight" activeCell="C3" sqref="C3"/>
      <selection pane="bottomLeft" activeCell="A5" sqref="A5"/>
      <selection pane="bottomRight" activeCell="E39" sqref="E39"/>
    </sheetView>
  </sheetViews>
  <sheetFormatPr defaultColWidth="8.796875" defaultRowHeight="15"/>
  <cols>
    <col min="1" max="1" width="5.19921875" style="803" customWidth="1"/>
    <col min="2" max="2" width="33.5" style="803" customWidth="1"/>
    <col min="3" max="3" width="7.09765625" style="803" customWidth="1"/>
    <col min="4" max="4" width="6.5" style="803" customWidth="1"/>
    <col min="5" max="5" width="6" style="803" customWidth="1"/>
    <col min="6" max="6" width="5.59765625" style="803" customWidth="1"/>
    <col min="7" max="7" width="10.5" style="803" customWidth="1"/>
    <col min="8" max="8" width="6.5" style="803" customWidth="1"/>
    <col min="9" max="9" width="11" style="803" customWidth="1"/>
    <col min="10" max="10" width="11.59765625" style="803" customWidth="1"/>
    <col min="11" max="16384" width="9" style="803" customWidth="1"/>
  </cols>
  <sheetData>
    <row r="1" spans="1:8" ht="28.5" customHeight="1">
      <c r="A1" s="1872" t="s">
        <v>723</v>
      </c>
      <c r="B1" s="1872"/>
      <c r="C1" s="1872"/>
      <c r="D1" s="1872"/>
      <c r="E1" s="1872"/>
      <c r="F1" s="1872"/>
      <c r="G1" s="1872"/>
      <c r="H1" s="1872"/>
    </row>
    <row r="3" spans="1:10" ht="41.25" customHeight="1">
      <c r="A3" s="2037" t="s">
        <v>16</v>
      </c>
      <c r="B3" s="2037" t="s">
        <v>228</v>
      </c>
      <c r="C3" s="2033" t="s">
        <v>691</v>
      </c>
      <c r="D3" s="2034"/>
      <c r="E3" s="2035"/>
      <c r="F3" s="2036" t="s">
        <v>690</v>
      </c>
      <c r="G3" s="2036"/>
      <c r="H3" s="2039" t="s">
        <v>718</v>
      </c>
      <c r="I3" s="2031" t="s">
        <v>729</v>
      </c>
      <c r="J3" s="2032"/>
    </row>
    <row r="4" spans="1:10" ht="52.5" customHeight="1">
      <c r="A4" s="2038"/>
      <c r="B4" s="2038"/>
      <c r="C4" s="457" t="s">
        <v>719</v>
      </c>
      <c r="D4" s="457" t="s">
        <v>720</v>
      </c>
      <c r="E4" s="457" t="s">
        <v>721</v>
      </c>
      <c r="F4" s="806" t="s">
        <v>692</v>
      </c>
      <c r="G4" s="457" t="s">
        <v>722</v>
      </c>
      <c r="H4" s="2040"/>
      <c r="I4" s="803" t="s">
        <v>730</v>
      </c>
      <c r="J4" s="803" t="s">
        <v>730</v>
      </c>
    </row>
    <row r="5" spans="1:9" s="841" customFormat="1" ht="18.75">
      <c r="A5" s="835">
        <v>1</v>
      </c>
      <c r="B5" s="836" t="s">
        <v>693</v>
      </c>
      <c r="C5" s="837" t="s">
        <v>561</v>
      </c>
      <c r="D5" s="837"/>
      <c r="E5" s="837"/>
      <c r="F5" s="838"/>
      <c r="G5" s="838"/>
      <c r="H5" s="839"/>
      <c r="I5" s="840"/>
    </row>
    <row r="6" spans="1:9" ht="18.75">
      <c r="A6" s="804">
        <v>2</v>
      </c>
      <c r="B6" s="808" t="s">
        <v>694</v>
      </c>
      <c r="C6" s="813" t="s">
        <v>561</v>
      </c>
      <c r="D6" s="813"/>
      <c r="E6" s="813"/>
      <c r="F6" s="812"/>
      <c r="G6" s="812"/>
      <c r="H6" s="812"/>
      <c r="I6" s="807"/>
    </row>
    <row r="7" spans="1:9" s="841" customFormat="1" ht="18.75">
      <c r="A7" s="842">
        <v>3</v>
      </c>
      <c r="B7" s="843" t="s">
        <v>695</v>
      </c>
      <c r="C7" s="844" t="s">
        <v>561</v>
      </c>
      <c r="D7" s="844"/>
      <c r="E7" s="844"/>
      <c r="F7" s="845"/>
      <c r="G7" s="845"/>
      <c r="H7" s="845"/>
      <c r="I7" s="840"/>
    </row>
    <row r="8" spans="1:9" ht="18.75">
      <c r="A8" s="804">
        <v>4</v>
      </c>
      <c r="B8" s="808" t="s">
        <v>397</v>
      </c>
      <c r="C8" s="813" t="s">
        <v>561</v>
      </c>
      <c r="D8" s="813"/>
      <c r="E8" s="813"/>
      <c r="F8" s="818"/>
      <c r="G8" s="812"/>
      <c r="H8" s="812"/>
      <c r="I8" s="807"/>
    </row>
    <row r="9" spans="1:9" ht="18.75">
      <c r="A9" s="804">
        <v>5</v>
      </c>
      <c r="B9" s="808" t="s">
        <v>740</v>
      </c>
      <c r="C9" s="813" t="s">
        <v>561</v>
      </c>
      <c r="D9" s="813"/>
      <c r="E9" s="813"/>
      <c r="F9" s="812"/>
      <c r="G9" s="812"/>
      <c r="H9" s="812"/>
      <c r="I9" s="807"/>
    </row>
    <row r="10" spans="1:9" s="841" customFormat="1" ht="18.75">
      <c r="A10" s="842">
        <v>6</v>
      </c>
      <c r="B10" s="843" t="s">
        <v>696</v>
      </c>
      <c r="C10" s="844" t="s">
        <v>561</v>
      </c>
      <c r="D10" s="844"/>
      <c r="E10" s="844"/>
      <c r="F10" s="845"/>
      <c r="G10" s="845"/>
      <c r="H10" s="845"/>
      <c r="I10" s="840"/>
    </row>
    <row r="11" spans="1:9" s="841" customFormat="1" ht="18.75">
      <c r="A11" s="842">
        <v>7</v>
      </c>
      <c r="B11" s="843" t="s">
        <v>697</v>
      </c>
      <c r="C11" s="844" t="s">
        <v>561</v>
      </c>
      <c r="D11" s="844"/>
      <c r="E11" s="844"/>
      <c r="F11" s="845"/>
      <c r="G11" s="845"/>
      <c r="H11" s="845"/>
      <c r="I11" s="840"/>
    </row>
    <row r="12" spans="1:9" s="841" customFormat="1" ht="18.75">
      <c r="A12" s="842">
        <v>8</v>
      </c>
      <c r="B12" s="843" t="s">
        <v>698</v>
      </c>
      <c r="C12" s="844" t="s">
        <v>561</v>
      </c>
      <c r="D12" s="844"/>
      <c r="E12" s="844"/>
      <c r="F12" s="845"/>
      <c r="G12" s="845"/>
      <c r="H12" s="845"/>
      <c r="I12" s="840"/>
    </row>
    <row r="13" spans="1:9" ht="18.75">
      <c r="A13" s="804">
        <v>9</v>
      </c>
      <c r="B13" s="808" t="s">
        <v>699</v>
      </c>
      <c r="C13" s="813"/>
      <c r="D13" s="813"/>
      <c r="E13" s="813"/>
      <c r="F13" s="812"/>
      <c r="G13" s="852" t="s">
        <v>751</v>
      </c>
      <c r="H13" s="812"/>
      <c r="I13" s="807"/>
    </row>
    <row r="14" spans="1:9" s="841" customFormat="1" ht="18.75">
      <c r="A14" s="842">
        <v>10</v>
      </c>
      <c r="B14" s="843" t="s">
        <v>700</v>
      </c>
      <c r="C14" s="844" t="s">
        <v>561</v>
      </c>
      <c r="D14" s="844"/>
      <c r="E14" s="844"/>
      <c r="F14" s="845"/>
      <c r="G14" s="845"/>
      <c r="H14" s="845"/>
      <c r="I14" s="840"/>
    </row>
    <row r="15" spans="1:9" s="841" customFormat="1" ht="18.75">
      <c r="A15" s="842">
        <v>11</v>
      </c>
      <c r="B15" s="843" t="s">
        <v>732</v>
      </c>
      <c r="C15" s="844" t="s">
        <v>561</v>
      </c>
      <c r="D15" s="844"/>
      <c r="E15" s="844"/>
      <c r="F15" s="845"/>
      <c r="G15" s="845"/>
      <c r="H15" s="845"/>
      <c r="I15" s="840"/>
    </row>
    <row r="16" spans="1:9" s="841" customFormat="1" ht="18.75">
      <c r="A16" s="842">
        <v>12</v>
      </c>
      <c r="B16" s="843" t="s">
        <v>701</v>
      </c>
      <c r="C16" s="844" t="s">
        <v>561</v>
      </c>
      <c r="D16" s="844"/>
      <c r="E16" s="844"/>
      <c r="F16" s="845"/>
      <c r="G16" s="845"/>
      <c r="H16" s="845"/>
      <c r="I16" s="840"/>
    </row>
    <row r="17" spans="1:9" s="841" customFormat="1" ht="18.75">
      <c r="A17" s="842">
        <v>13</v>
      </c>
      <c r="B17" s="843" t="s">
        <v>733</v>
      </c>
      <c r="C17" s="844" t="s">
        <v>561</v>
      </c>
      <c r="D17" s="844"/>
      <c r="E17" s="844"/>
      <c r="F17" s="845"/>
      <c r="G17" s="845"/>
      <c r="H17" s="845"/>
      <c r="I17" s="840"/>
    </row>
    <row r="18" spans="1:9" s="841" customFormat="1" ht="18.75">
      <c r="A18" s="842">
        <v>14</v>
      </c>
      <c r="B18" s="843" t="s">
        <v>702</v>
      </c>
      <c r="C18" s="844" t="s">
        <v>561</v>
      </c>
      <c r="D18" s="844"/>
      <c r="E18" s="844"/>
      <c r="F18" s="845"/>
      <c r="G18" s="845"/>
      <c r="H18" s="845"/>
      <c r="I18" s="840"/>
    </row>
    <row r="19" spans="1:9" ht="18.75">
      <c r="A19" s="804">
        <v>15</v>
      </c>
      <c r="B19" s="809" t="s">
        <v>703</v>
      </c>
      <c r="C19" s="814" t="s">
        <v>561</v>
      </c>
      <c r="D19" s="814"/>
      <c r="E19" s="814"/>
      <c r="F19" s="812"/>
      <c r="G19" s="812"/>
      <c r="H19" s="812"/>
      <c r="I19" s="807"/>
    </row>
    <row r="20" spans="1:9" s="841" customFormat="1" ht="18.75">
      <c r="A20" s="842">
        <v>16</v>
      </c>
      <c r="B20" s="843" t="s">
        <v>704</v>
      </c>
      <c r="C20" s="844" t="s">
        <v>561</v>
      </c>
      <c r="D20" s="844"/>
      <c r="E20" s="844"/>
      <c r="F20" s="845"/>
      <c r="G20" s="845"/>
      <c r="H20" s="845"/>
      <c r="I20" s="840"/>
    </row>
    <row r="21" spans="1:8" s="841" customFormat="1" ht="18.75">
      <c r="A21" s="842">
        <v>17</v>
      </c>
      <c r="B21" s="843" t="s">
        <v>705</v>
      </c>
      <c r="C21" s="844" t="s">
        <v>561</v>
      </c>
      <c r="D21" s="844"/>
      <c r="E21" s="844"/>
      <c r="F21" s="845"/>
      <c r="G21" s="845"/>
      <c r="H21" s="845"/>
    </row>
    <row r="22" spans="1:8" s="841" customFormat="1" ht="18.75">
      <c r="A22" s="842">
        <v>18</v>
      </c>
      <c r="B22" s="843" t="s">
        <v>734</v>
      </c>
      <c r="C22" s="844" t="s">
        <v>561</v>
      </c>
      <c r="D22" s="844"/>
      <c r="E22" s="844"/>
      <c r="F22" s="845"/>
      <c r="G22" s="845"/>
      <c r="H22" s="845"/>
    </row>
    <row r="23" spans="1:8" s="841" customFormat="1" ht="18.75">
      <c r="A23" s="842">
        <v>19</v>
      </c>
      <c r="B23" s="843" t="s">
        <v>706</v>
      </c>
      <c r="C23" s="844" t="s">
        <v>561</v>
      </c>
      <c r="D23" s="844"/>
      <c r="E23" s="844"/>
      <c r="F23" s="845"/>
      <c r="G23" s="845"/>
      <c r="H23" s="845"/>
    </row>
    <row r="24" spans="1:8" s="841" customFormat="1" ht="17.25">
      <c r="A24" s="842">
        <v>20</v>
      </c>
      <c r="B24" s="846" t="s">
        <v>707</v>
      </c>
      <c r="C24" s="847" t="s">
        <v>561</v>
      </c>
      <c r="D24" s="847"/>
      <c r="E24" s="847"/>
      <c r="F24" s="845"/>
      <c r="G24" s="845"/>
      <c r="H24" s="845"/>
    </row>
    <row r="25" spans="1:8" ht="18.75">
      <c r="A25" s="804">
        <v>21</v>
      </c>
      <c r="B25" s="808" t="s">
        <v>708</v>
      </c>
      <c r="C25" s="813" t="s">
        <v>561</v>
      </c>
      <c r="D25" s="813"/>
      <c r="E25" s="813"/>
      <c r="F25" s="812"/>
      <c r="G25" s="812"/>
      <c r="H25" s="812"/>
    </row>
    <row r="26" spans="1:8" s="841" customFormat="1" ht="18.75">
      <c r="A26" s="842">
        <v>22</v>
      </c>
      <c r="B26" s="843" t="s">
        <v>735</v>
      </c>
      <c r="C26" s="844" t="s">
        <v>561</v>
      </c>
      <c r="D26" s="844"/>
      <c r="E26" s="844"/>
      <c r="F26" s="845"/>
      <c r="G26" s="845"/>
      <c r="H26" s="845"/>
    </row>
    <row r="27" spans="1:8" ht="18.75">
      <c r="A27" s="804">
        <v>23</v>
      </c>
      <c r="B27" s="809" t="s">
        <v>709</v>
      </c>
      <c r="C27" s="814" t="s">
        <v>561</v>
      </c>
      <c r="D27" s="814"/>
      <c r="E27" s="814"/>
      <c r="F27" s="812"/>
      <c r="G27" s="812"/>
      <c r="H27" s="812"/>
    </row>
    <row r="28" spans="1:8" s="841" customFormat="1" ht="18.75">
      <c r="A28" s="842">
        <v>24</v>
      </c>
      <c r="B28" s="843" t="s">
        <v>736</v>
      </c>
      <c r="C28" s="844"/>
      <c r="D28" s="844"/>
      <c r="E28" s="844"/>
      <c r="F28" s="845"/>
      <c r="G28" s="853" t="s">
        <v>751</v>
      </c>
      <c r="H28" s="845"/>
    </row>
    <row r="29" spans="1:8" ht="17.25">
      <c r="A29" s="804">
        <v>25</v>
      </c>
      <c r="B29" s="810" t="s">
        <v>710</v>
      </c>
      <c r="C29" s="815"/>
      <c r="D29" s="815" t="s">
        <v>561</v>
      </c>
      <c r="E29" s="815" t="s">
        <v>561</v>
      </c>
      <c r="F29" s="812"/>
      <c r="G29" s="812"/>
      <c r="H29" s="812"/>
    </row>
    <row r="30" spans="1:8" ht="18.75">
      <c r="A30" s="804">
        <v>26</v>
      </c>
      <c r="B30" s="808" t="s">
        <v>711</v>
      </c>
      <c r="C30" s="813" t="s">
        <v>561</v>
      </c>
      <c r="D30" s="813"/>
      <c r="E30" s="813"/>
      <c r="F30" s="818"/>
      <c r="G30" s="818"/>
      <c r="H30" s="812"/>
    </row>
    <row r="31" spans="1:8" ht="18.75">
      <c r="A31" s="804">
        <v>27</v>
      </c>
      <c r="B31" s="808" t="s">
        <v>712</v>
      </c>
      <c r="C31" s="834"/>
      <c r="D31" s="813"/>
      <c r="E31" s="813"/>
      <c r="F31" s="812"/>
      <c r="G31" s="812"/>
      <c r="H31" s="812"/>
    </row>
    <row r="32" spans="1:8" ht="18.75">
      <c r="A32" s="804">
        <v>28</v>
      </c>
      <c r="B32" s="809" t="s">
        <v>713</v>
      </c>
      <c r="C32" s="814"/>
      <c r="D32" s="814"/>
      <c r="E32" s="814"/>
      <c r="F32" s="812"/>
      <c r="G32" s="812"/>
      <c r="H32" s="812"/>
    </row>
    <row r="33" spans="1:8" ht="18.75">
      <c r="A33" s="804">
        <v>29</v>
      </c>
      <c r="B33" s="809" t="s">
        <v>714</v>
      </c>
      <c r="C33" s="814" t="s">
        <v>561</v>
      </c>
      <c r="D33" s="814"/>
      <c r="E33" s="814"/>
      <c r="F33" s="812"/>
      <c r="G33" s="812"/>
      <c r="H33" s="812"/>
    </row>
    <row r="34" spans="1:8" ht="26.25" customHeight="1">
      <c r="A34" s="804">
        <v>30</v>
      </c>
      <c r="B34" s="854" t="s">
        <v>715</v>
      </c>
      <c r="C34" s="2028" t="s">
        <v>753</v>
      </c>
      <c r="D34" s="2029"/>
      <c r="E34" s="2029"/>
      <c r="F34" s="2029"/>
      <c r="G34" s="2030"/>
      <c r="H34" s="818"/>
    </row>
    <row r="35" spans="1:8" ht="18.75">
      <c r="A35" s="804">
        <v>31</v>
      </c>
      <c r="B35" s="809" t="s">
        <v>716</v>
      </c>
      <c r="C35" s="814" t="s">
        <v>561</v>
      </c>
      <c r="D35" s="814"/>
      <c r="E35" s="814"/>
      <c r="F35" s="812"/>
      <c r="G35" s="812"/>
      <c r="H35" s="812"/>
    </row>
    <row r="36" spans="1:8" ht="18.75">
      <c r="A36" s="805">
        <v>32</v>
      </c>
      <c r="B36" s="811" t="s">
        <v>717</v>
      </c>
      <c r="C36" s="816"/>
      <c r="D36" s="816"/>
      <c r="E36" s="816"/>
      <c r="F36" s="817"/>
      <c r="G36" s="817"/>
      <c r="H36" s="817"/>
    </row>
    <row r="55" ht="16.5">
      <c r="B55" s="803" t="s">
        <v>731</v>
      </c>
    </row>
  </sheetData>
  <sheetProtection/>
  <mergeCells count="8">
    <mergeCell ref="C34:G34"/>
    <mergeCell ref="I3:J3"/>
    <mergeCell ref="A1:H1"/>
    <mergeCell ref="C3:E3"/>
    <mergeCell ref="F3:G3"/>
    <mergeCell ref="B3:B4"/>
    <mergeCell ref="A3:A4"/>
    <mergeCell ref="H3:H4"/>
  </mergeCells>
  <printOptions/>
  <pageMargins left="0.47" right="0.19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2:V67"/>
  <sheetViews>
    <sheetView zoomScale="90" zoomScaleNormal="90" zoomScalePageLayoutView="0" workbookViewId="0" topLeftCell="A1">
      <selection activeCell="C11" sqref="C11"/>
    </sheetView>
  </sheetViews>
  <sheetFormatPr defaultColWidth="8.796875" defaultRowHeight="15"/>
  <cols>
    <col min="1" max="1" width="2.69921875" style="0" customWidth="1"/>
    <col min="2" max="2" width="20" style="0" customWidth="1"/>
    <col min="3" max="3" width="9.59765625" style="0" customWidth="1"/>
    <col min="4" max="4" width="10.09765625" style="338" customWidth="1"/>
    <col min="5" max="5" width="7.5" style="15" customWidth="1"/>
    <col min="6" max="6" width="6.8984375" style="15" customWidth="1"/>
    <col min="7" max="7" width="7.5" style="15" customWidth="1"/>
    <col min="8" max="8" width="8.19921875" style="15" customWidth="1"/>
    <col min="9" max="9" width="9.69921875" style="15" customWidth="1"/>
    <col min="10" max="10" width="7.5" style="279" customWidth="1"/>
    <col min="11" max="11" width="7.59765625" style="279" customWidth="1"/>
    <col min="12" max="12" width="7.5" style="279" customWidth="1"/>
    <col min="13" max="14" width="7.3984375" style="279" customWidth="1"/>
    <col min="15" max="15" width="7.8984375" style="279" customWidth="1"/>
    <col min="16" max="16" width="7.59765625" style="279" customWidth="1"/>
    <col min="17" max="17" width="8.19921875" style="279" customWidth="1"/>
    <col min="18" max="18" width="5.59765625" style="453" customWidth="1"/>
    <col min="19" max="19" width="11.09765625" style="11" customWidth="1"/>
  </cols>
  <sheetData>
    <row r="2" spans="1:18" ht="41.25" customHeight="1">
      <c r="A2" s="1728" t="s">
        <v>582</v>
      </c>
      <c r="B2" s="1729"/>
      <c r="C2" s="1729"/>
      <c r="D2" s="1729"/>
      <c r="E2" s="1729"/>
      <c r="F2" s="1729"/>
      <c r="G2" s="1729"/>
      <c r="H2" s="1729"/>
      <c r="I2" s="1729"/>
      <c r="J2" s="1729"/>
      <c r="K2" s="1729"/>
      <c r="L2" s="1729"/>
      <c r="M2" s="1729"/>
      <c r="N2" s="1729"/>
      <c r="O2" s="1729"/>
      <c r="P2" s="1729"/>
      <c r="Q2" s="1729"/>
      <c r="R2" s="1729"/>
    </row>
    <row r="3" spans="1:18" ht="15.75">
      <c r="A3" s="164"/>
      <c r="B3" s="9"/>
      <c r="C3" s="9"/>
      <c r="D3" s="337"/>
      <c r="E3" s="9"/>
      <c r="F3" s="9"/>
      <c r="G3" s="9"/>
      <c r="H3" s="9"/>
      <c r="I3" s="9"/>
      <c r="J3" s="270"/>
      <c r="K3" s="270"/>
      <c r="L3" s="270"/>
      <c r="M3" s="270"/>
      <c r="N3" s="270"/>
      <c r="O3" s="270"/>
      <c r="P3" s="270"/>
      <c r="Q3" s="270"/>
      <c r="R3" s="442"/>
    </row>
    <row r="4" spans="1:19" s="115" customFormat="1" ht="50.25" customHeight="1">
      <c r="A4" s="165" t="s">
        <v>14</v>
      </c>
      <c r="B4" s="117" t="s">
        <v>108</v>
      </c>
      <c r="C4" s="354" t="s">
        <v>109</v>
      </c>
      <c r="D4" s="644" t="s">
        <v>205</v>
      </c>
      <c r="E4" s="644" t="s">
        <v>110</v>
      </c>
      <c r="F4" s="658" t="s">
        <v>111</v>
      </c>
      <c r="G4" s="658" t="s">
        <v>112</v>
      </c>
      <c r="H4" s="644" t="s">
        <v>206</v>
      </c>
      <c r="I4" s="644" t="s">
        <v>136</v>
      </c>
      <c r="J4" s="651" t="s">
        <v>137</v>
      </c>
      <c r="K4" s="644" t="s">
        <v>138</v>
      </c>
      <c r="L4" s="644" t="s">
        <v>139</v>
      </c>
      <c r="M4" s="644" t="s">
        <v>140</v>
      </c>
      <c r="N4" s="644" t="s">
        <v>144</v>
      </c>
      <c r="O4" s="644" t="s">
        <v>417</v>
      </c>
      <c r="P4" s="644" t="s">
        <v>113</v>
      </c>
      <c r="Q4" s="644" t="s">
        <v>114</v>
      </c>
      <c r="R4" s="644" t="s">
        <v>115</v>
      </c>
      <c r="S4" s="163"/>
    </row>
    <row r="5" spans="1:22" ht="18" customHeight="1">
      <c r="A5" s="190">
        <v>1</v>
      </c>
      <c r="B5" s="191" t="s">
        <v>116</v>
      </c>
      <c r="C5" s="462">
        <f aca="true" t="shared" si="0" ref="C5:C29">SUM(D5:R5)</f>
        <v>2230</v>
      </c>
      <c r="D5" s="230">
        <f>SUM(D6:D10)</f>
        <v>500</v>
      </c>
      <c r="E5" s="230">
        <f aca="true" t="shared" si="1" ref="E5:R5">SUM(E6:E10)</f>
        <v>70</v>
      </c>
      <c r="F5" s="230">
        <f t="shared" si="1"/>
        <v>125</v>
      </c>
      <c r="G5" s="230">
        <f t="shared" si="1"/>
        <v>100</v>
      </c>
      <c r="H5" s="230">
        <f t="shared" si="1"/>
        <v>60</v>
      </c>
      <c r="I5" s="230">
        <f t="shared" si="1"/>
        <v>130</v>
      </c>
      <c r="J5" s="230">
        <f t="shared" si="1"/>
        <v>250</v>
      </c>
      <c r="K5" s="230">
        <f t="shared" si="1"/>
        <v>190</v>
      </c>
      <c r="L5" s="230">
        <f t="shared" si="1"/>
        <v>265</v>
      </c>
      <c r="M5" s="230">
        <f t="shared" si="1"/>
        <v>255</v>
      </c>
      <c r="N5" s="230">
        <f t="shared" si="1"/>
        <v>90</v>
      </c>
      <c r="O5" s="230">
        <f t="shared" si="1"/>
        <v>65</v>
      </c>
      <c r="P5" s="230">
        <f t="shared" si="1"/>
        <v>50</v>
      </c>
      <c r="Q5" s="230">
        <f t="shared" si="1"/>
        <v>50</v>
      </c>
      <c r="R5" s="230">
        <f t="shared" si="1"/>
        <v>30</v>
      </c>
      <c r="T5" s="231" t="s">
        <v>410</v>
      </c>
      <c r="U5" s="232"/>
      <c r="V5" s="232"/>
    </row>
    <row r="6" spans="1:18" ht="18" customHeight="1">
      <c r="A6" s="192"/>
      <c r="B6" s="203" t="s">
        <v>117</v>
      </c>
      <c r="C6" s="118">
        <f t="shared" si="0"/>
        <v>855</v>
      </c>
      <c r="D6" s="456">
        <v>500</v>
      </c>
      <c r="E6" s="461">
        <v>70</v>
      </c>
      <c r="F6" s="533">
        <v>125</v>
      </c>
      <c r="G6" s="456">
        <v>100</v>
      </c>
      <c r="H6" s="220">
        <v>60</v>
      </c>
      <c r="I6" s="220"/>
      <c r="J6" s="220"/>
      <c r="K6" s="220"/>
      <c r="L6" s="220"/>
      <c r="M6" s="220"/>
      <c r="N6" s="220"/>
      <c r="O6" s="220"/>
      <c r="P6" s="220"/>
      <c r="Q6" s="220"/>
      <c r="R6" s="220"/>
    </row>
    <row r="7" spans="1:18" ht="18" customHeight="1">
      <c r="A7" s="192"/>
      <c r="B7" s="203" t="s">
        <v>290</v>
      </c>
      <c r="C7" s="118">
        <f t="shared" si="0"/>
        <v>540</v>
      </c>
      <c r="D7" s="220"/>
      <c r="E7" s="259"/>
      <c r="F7" s="220"/>
      <c r="G7" s="220"/>
      <c r="H7" s="220"/>
      <c r="I7" s="220">
        <v>70</v>
      </c>
      <c r="J7" s="220">
        <v>120</v>
      </c>
      <c r="K7" s="220">
        <v>100</v>
      </c>
      <c r="L7" s="220">
        <v>110</v>
      </c>
      <c r="M7" s="220">
        <v>90</v>
      </c>
      <c r="N7" s="220">
        <v>50</v>
      </c>
      <c r="O7" s="220"/>
      <c r="P7" s="220"/>
      <c r="Q7" s="220"/>
      <c r="R7" s="220"/>
    </row>
    <row r="8" spans="1:20" ht="18" customHeight="1">
      <c r="A8" s="192"/>
      <c r="B8" s="347" t="s">
        <v>118</v>
      </c>
      <c r="C8" s="118">
        <f t="shared" si="0"/>
        <v>130</v>
      </c>
      <c r="D8" s="220"/>
      <c r="E8" s="259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>
        <v>50</v>
      </c>
      <c r="Q8" s="220">
        <v>50</v>
      </c>
      <c r="R8" s="220">
        <v>30</v>
      </c>
      <c r="T8" s="15"/>
    </row>
    <row r="9" spans="1:18" ht="18.75" customHeight="1" hidden="1">
      <c r="A9" s="192"/>
      <c r="B9" s="203"/>
      <c r="C9" s="118">
        <f t="shared" si="0"/>
        <v>0</v>
      </c>
      <c r="D9" s="220"/>
      <c r="E9" s="25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43"/>
    </row>
    <row r="10" spans="1:18" ht="18" customHeight="1">
      <c r="A10" s="192"/>
      <c r="B10" s="203" t="s">
        <v>119</v>
      </c>
      <c r="C10" s="118">
        <f t="shared" si="0"/>
        <v>705</v>
      </c>
      <c r="D10" s="220"/>
      <c r="E10" s="259"/>
      <c r="F10" s="220"/>
      <c r="G10" s="261"/>
      <c r="H10" s="261"/>
      <c r="I10" s="220">
        <v>60</v>
      </c>
      <c r="J10" s="220">
        <v>130</v>
      </c>
      <c r="K10" s="220">
        <v>90</v>
      </c>
      <c r="L10" s="220">
        <v>155</v>
      </c>
      <c r="M10" s="220">
        <v>165</v>
      </c>
      <c r="N10" s="220">
        <v>40</v>
      </c>
      <c r="O10" s="220">
        <v>65</v>
      </c>
      <c r="P10" s="220"/>
      <c r="Q10" s="261"/>
      <c r="R10" s="444"/>
    </row>
    <row r="11" spans="1:18" ht="18" customHeight="1">
      <c r="A11" s="193">
        <v>2</v>
      </c>
      <c r="B11" s="194" t="s">
        <v>120</v>
      </c>
      <c r="C11" s="640">
        <f t="shared" si="0"/>
        <v>802489</v>
      </c>
      <c r="D11" s="221">
        <f>SUM(D12:D15)</f>
        <v>113140</v>
      </c>
      <c r="E11" s="221">
        <f aca="true" t="shared" si="2" ref="E11:R11">SUM(E12:E15)</f>
        <v>1859</v>
      </c>
      <c r="F11" s="221">
        <f t="shared" si="2"/>
        <v>9962</v>
      </c>
      <c r="G11" s="221">
        <f t="shared" si="2"/>
        <v>6080</v>
      </c>
      <c r="H11" s="221">
        <f t="shared" si="2"/>
        <v>1556</v>
      </c>
      <c r="I11" s="221">
        <f t="shared" si="2"/>
        <v>32840</v>
      </c>
      <c r="J11" s="221">
        <f t="shared" si="2"/>
        <v>150227</v>
      </c>
      <c r="K11" s="221">
        <f t="shared" si="2"/>
        <v>122265</v>
      </c>
      <c r="L11" s="221">
        <f t="shared" si="2"/>
        <v>126678</v>
      </c>
      <c r="M11" s="221">
        <f t="shared" si="2"/>
        <v>119553</v>
      </c>
      <c r="N11" s="221">
        <f t="shared" si="2"/>
        <v>23074</v>
      </c>
      <c r="O11" s="221">
        <f t="shared" si="2"/>
        <v>50331</v>
      </c>
      <c r="P11" s="221">
        <f t="shared" si="2"/>
        <v>7789</v>
      </c>
      <c r="Q11" s="221">
        <f t="shared" si="2"/>
        <v>30414</v>
      </c>
      <c r="R11" s="221">
        <f t="shared" si="2"/>
        <v>6721</v>
      </c>
    </row>
    <row r="12" spans="1:18" ht="18" customHeight="1">
      <c r="A12" s="193"/>
      <c r="B12" s="233" t="s">
        <v>135</v>
      </c>
      <c r="C12" s="220">
        <f t="shared" si="0"/>
        <v>132597</v>
      </c>
      <c r="D12" s="758">
        <v>113140</v>
      </c>
      <c r="E12" s="368">
        <v>1859</v>
      </c>
      <c r="F12" s="368">
        <v>9962</v>
      </c>
      <c r="G12" s="652">
        <v>6080</v>
      </c>
      <c r="H12" s="368">
        <v>1556</v>
      </c>
      <c r="I12" s="355"/>
      <c r="J12" s="355"/>
      <c r="K12" s="355"/>
      <c r="L12" s="355"/>
      <c r="M12" s="355"/>
      <c r="N12" s="355"/>
      <c r="O12" s="355"/>
      <c r="P12" s="355"/>
      <c r="Q12" s="355"/>
      <c r="R12" s="445"/>
    </row>
    <row r="13" spans="1:18" ht="18" customHeight="1">
      <c r="A13" s="193"/>
      <c r="B13" s="204" t="s">
        <v>202</v>
      </c>
      <c r="C13" s="220">
        <f t="shared" si="0"/>
        <v>231327</v>
      </c>
      <c r="D13" s="355"/>
      <c r="E13" s="368"/>
      <c r="F13" s="355"/>
      <c r="G13" s="355"/>
      <c r="H13" s="355"/>
      <c r="I13" s="368">
        <v>11683</v>
      </c>
      <c r="J13" s="368">
        <v>59650</v>
      </c>
      <c r="K13" s="368">
        <v>40735</v>
      </c>
      <c r="L13" s="368">
        <v>59692</v>
      </c>
      <c r="M13" s="368">
        <v>50341</v>
      </c>
      <c r="N13" s="368">
        <v>9226</v>
      </c>
      <c r="O13" s="355"/>
      <c r="P13" s="355"/>
      <c r="Q13" s="355"/>
      <c r="R13" s="445"/>
    </row>
    <row r="14" spans="1:21" ht="18" customHeight="1">
      <c r="A14" s="193"/>
      <c r="B14" s="233" t="s">
        <v>296</v>
      </c>
      <c r="C14" s="220">
        <f t="shared" si="0"/>
        <v>44924</v>
      </c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68">
        <v>7789</v>
      </c>
      <c r="Q14" s="368">
        <v>30414</v>
      </c>
      <c r="R14" s="652">
        <v>6721</v>
      </c>
      <c r="U14" s="9" t="s">
        <v>463</v>
      </c>
    </row>
    <row r="15" spans="1:18" ht="18" customHeight="1">
      <c r="A15" s="193"/>
      <c r="B15" s="233" t="s">
        <v>122</v>
      </c>
      <c r="C15" s="220">
        <f t="shared" si="0"/>
        <v>393641</v>
      </c>
      <c r="D15" s="355"/>
      <c r="E15" s="355"/>
      <c r="F15" s="355"/>
      <c r="G15" s="355"/>
      <c r="H15" s="355"/>
      <c r="I15" s="368">
        <v>21157</v>
      </c>
      <c r="J15" s="647">
        <v>90577</v>
      </c>
      <c r="K15" s="368">
        <v>81530</v>
      </c>
      <c r="L15" s="656">
        <v>66986</v>
      </c>
      <c r="M15" s="368">
        <v>69212</v>
      </c>
      <c r="N15" s="368">
        <v>13848</v>
      </c>
      <c r="O15" s="655">
        <v>50331</v>
      </c>
      <c r="P15" s="355"/>
      <c r="Q15" s="355"/>
      <c r="R15" s="446"/>
    </row>
    <row r="16" spans="1:18" ht="18" customHeight="1">
      <c r="A16" s="193">
        <v>3</v>
      </c>
      <c r="B16" s="194" t="s">
        <v>143</v>
      </c>
      <c r="C16" s="205">
        <f t="shared" si="0"/>
        <v>76144</v>
      </c>
      <c r="D16" s="357">
        <f>SUM(D17:D20)</f>
        <v>27146</v>
      </c>
      <c r="E16" s="357">
        <f aca="true" t="shared" si="3" ref="E16:R16">SUM(E17:E20)</f>
        <v>596</v>
      </c>
      <c r="F16" s="357">
        <f t="shared" si="3"/>
        <v>3304</v>
      </c>
      <c r="G16" s="357">
        <f t="shared" si="3"/>
        <v>1965</v>
      </c>
      <c r="H16" s="357">
        <f>SUM(H17:H20)</f>
        <v>437</v>
      </c>
      <c r="I16" s="357">
        <f t="shared" si="3"/>
        <v>2244</v>
      </c>
      <c r="J16" s="357">
        <f t="shared" si="3"/>
        <v>9880</v>
      </c>
      <c r="K16" s="357">
        <f t="shared" si="3"/>
        <v>11332</v>
      </c>
      <c r="L16" s="357">
        <f t="shared" si="3"/>
        <v>5323</v>
      </c>
      <c r="M16" s="357">
        <f t="shared" si="3"/>
        <v>5464</v>
      </c>
      <c r="N16" s="357">
        <f t="shared" si="3"/>
        <v>2322</v>
      </c>
      <c r="O16" s="357">
        <f t="shared" si="3"/>
        <v>0</v>
      </c>
      <c r="P16" s="357">
        <f t="shared" si="3"/>
        <v>1866</v>
      </c>
      <c r="Q16" s="357">
        <f t="shared" si="3"/>
        <v>3318</v>
      </c>
      <c r="R16" s="357">
        <f t="shared" si="3"/>
        <v>947</v>
      </c>
    </row>
    <row r="17" spans="1:18" ht="18" customHeight="1">
      <c r="A17" s="193"/>
      <c r="B17" s="233" t="s">
        <v>135</v>
      </c>
      <c r="C17" s="118">
        <f t="shared" si="0"/>
        <v>33448</v>
      </c>
      <c r="D17" s="368">
        <v>27146</v>
      </c>
      <c r="E17" s="368">
        <v>596</v>
      </c>
      <c r="F17" s="368">
        <v>3304</v>
      </c>
      <c r="G17" s="368">
        <v>1965</v>
      </c>
      <c r="H17" s="368">
        <v>437</v>
      </c>
      <c r="I17" s="355"/>
      <c r="J17" s="355"/>
      <c r="K17" s="355"/>
      <c r="L17" s="355"/>
      <c r="M17" s="355"/>
      <c r="N17" s="355"/>
      <c r="O17" s="355"/>
      <c r="P17" s="355"/>
      <c r="Q17" s="355"/>
      <c r="R17" s="445"/>
    </row>
    <row r="18" spans="1:18" ht="18" customHeight="1">
      <c r="A18" s="193"/>
      <c r="B18" s="204" t="s">
        <v>202</v>
      </c>
      <c r="C18" s="118">
        <f t="shared" si="0"/>
        <v>36417</v>
      </c>
      <c r="D18" s="355"/>
      <c r="E18" s="355"/>
      <c r="F18" s="355"/>
      <c r="G18" s="355"/>
      <c r="I18" s="368">
        <v>2244</v>
      </c>
      <c r="J18" s="368">
        <v>9809</v>
      </c>
      <c r="K18" s="368">
        <v>11332</v>
      </c>
      <c r="L18" s="368">
        <v>5313</v>
      </c>
      <c r="M18" s="368">
        <v>5397</v>
      </c>
      <c r="N18" s="368">
        <v>2322</v>
      </c>
      <c r="O18" s="355"/>
      <c r="P18" s="355"/>
      <c r="Q18" s="355"/>
      <c r="R18" s="445"/>
    </row>
    <row r="19" spans="1:18" ht="18" customHeight="1">
      <c r="A19" s="193"/>
      <c r="B19" s="233" t="s">
        <v>296</v>
      </c>
      <c r="C19" s="118">
        <f t="shared" si="0"/>
        <v>6131</v>
      </c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68">
        <v>1866</v>
      </c>
      <c r="Q19" s="368">
        <v>3318</v>
      </c>
      <c r="R19" s="368">
        <v>947</v>
      </c>
    </row>
    <row r="20" spans="1:18" ht="18" customHeight="1">
      <c r="A20" s="193"/>
      <c r="B20" s="237" t="s">
        <v>203</v>
      </c>
      <c r="C20" s="118">
        <f t="shared" si="0"/>
        <v>148</v>
      </c>
      <c r="D20" s="355"/>
      <c r="E20" s="355"/>
      <c r="F20" s="355"/>
      <c r="G20" s="355"/>
      <c r="H20" s="355"/>
      <c r="I20" s="355">
        <v>0</v>
      </c>
      <c r="J20" s="368">
        <v>71</v>
      </c>
      <c r="K20" s="368">
        <v>0</v>
      </c>
      <c r="L20" s="657">
        <v>10</v>
      </c>
      <c r="M20" s="368">
        <v>67</v>
      </c>
      <c r="N20" s="454">
        <v>0</v>
      </c>
      <c r="O20" s="454">
        <v>0</v>
      </c>
      <c r="P20" s="355"/>
      <c r="Q20" s="355"/>
      <c r="R20" s="446"/>
    </row>
    <row r="21" spans="1:18" ht="18" customHeight="1">
      <c r="A21" s="193">
        <v>4</v>
      </c>
      <c r="B21" s="194" t="s">
        <v>123</v>
      </c>
      <c r="C21" s="205">
        <f t="shared" si="0"/>
        <v>503548</v>
      </c>
      <c r="D21" s="357">
        <f>SUM(D22:D24)</f>
        <v>179843</v>
      </c>
      <c r="E21" s="357">
        <f aca="true" t="shared" si="4" ref="E21:R21">SUM(E22:E24)</f>
        <v>11171</v>
      </c>
      <c r="F21" s="221">
        <f t="shared" si="4"/>
        <v>48532</v>
      </c>
      <c r="G21" s="357">
        <f t="shared" si="4"/>
        <v>23473</v>
      </c>
      <c r="H21" s="357">
        <f t="shared" si="4"/>
        <v>11693</v>
      </c>
      <c r="I21" s="357">
        <f t="shared" si="4"/>
        <v>13035</v>
      </c>
      <c r="J21" s="357">
        <f t="shared" si="4"/>
        <v>51921</v>
      </c>
      <c r="K21" s="357">
        <f t="shared" si="4"/>
        <v>50307</v>
      </c>
      <c r="L21" s="357">
        <f t="shared" si="4"/>
        <v>35513</v>
      </c>
      <c r="M21" s="357">
        <f t="shared" si="4"/>
        <v>27745</v>
      </c>
      <c r="N21" s="357">
        <f t="shared" si="4"/>
        <v>15243</v>
      </c>
      <c r="O21" s="357">
        <f t="shared" si="4"/>
        <v>0</v>
      </c>
      <c r="P21" s="357">
        <f t="shared" si="4"/>
        <v>11658</v>
      </c>
      <c r="Q21" s="357">
        <f t="shared" si="4"/>
        <v>17576</v>
      </c>
      <c r="R21" s="221">
        <f t="shared" si="4"/>
        <v>5838</v>
      </c>
    </row>
    <row r="22" spans="1:18" ht="18" customHeight="1">
      <c r="A22" s="193"/>
      <c r="B22" s="233" t="s">
        <v>121</v>
      </c>
      <c r="C22" s="118">
        <f t="shared" si="0"/>
        <v>274712</v>
      </c>
      <c r="D22" s="368">
        <v>179843</v>
      </c>
      <c r="E22" s="652">
        <v>11171</v>
      </c>
      <c r="F22" s="368">
        <v>48532</v>
      </c>
      <c r="G22" s="652">
        <v>23473</v>
      </c>
      <c r="H22" s="654">
        <v>11693</v>
      </c>
      <c r="I22" s="355"/>
      <c r="J22" s="355"/>
      <c r="K22" s="355"/>
      <c r="L22" s="355"/>
      <c r="M22" s="355"/>
      <c r="N22" s="355"/>
      <c r="O22" s="355"/>
      <c r="P22" s="355"/>
      <c r="Q22" s="355"/>
      <c r="R22" s="446"/>
    </row>
    <row r="23" spans="1:19" ht="18" customHeight="1">
      <c r="A23" s="193"/>
      <c r="B23" s="204" t="s">
        <v>202</v>
      </c>
      <c r="C23" s="118">
        <f t="shared" si="0"/>
        <v>193764</v>
      </c>
      <c r="D23" s="355"/>
      <c r="E23" s="356"/>
      <c r="F23" s="355"/>
      <c r="G23" s="355"/>
      <c r="H23" s="355"/>
      <c r="I23" s="368">
        <v>13035</v>
      </c>
      <c r="J23" s="368">
        <v>51921</v>
      </c>
      <c r="K23" s="368">
        <v>50307</v>
      </c>
      <c r="L23" s="368">
        <v>35513</v>
      </c>
      <c r="M23" s="368">
        <v>27745</v>
      </c>
      <c r="N23" s="368">
        <v>15243</v>
      </c>
      <c r="O23" s="355"/>
      <c r="P23" s="355"/>
      <c r="Q23" s="355"/>
      <c r="R23" s="446"/>
      <c r="S23" s="371"/>
    </row>
    <row r="24" spans="1:18" ht="18" customHeight="1">
      <c r="A24" s="193"/>
      <c r="B24" s="233" t="s">
        <v>296</v>
      </c>
      <c r="C24" s="118">
        <f t="shared" si="0"/>
        <v>35072</v>
      </c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652">
        <v>11658</v>
      </c>
      <c r="Q24" s="368">
        <v>17576</v>
      </c>
      <c r="R24" s="652">
        <v>5838</v>
      </c>
    </row>
    <row r="25" spans="1:18" ht="18" customHeight="1">
      <c r="A25" s="193">
        <v>5</v>
      </c>
      <c r="B25" s="194" t="s">
        <v>124</v>
      </c>
      <c r="C25" s="206">
        <f t="shared" si="0"/>
        <v>43530</v>
      </c>
      <c r="D25" s="357">
        <f>SUM(D26:D29)</f>
        <v>8148</v>
      </c>
      <c r="E25" s="357">
        <f aca="true" t="shared" si="5" ref="E25:R25">SUM(E26:E29)</f>
        <v>278</v>
      </c>
      <c r="F25" s="357">
        <f t="shared" si="5"/>
        <v>93</v>
      </c>
      <c r="G25" s="357">
        <f t="shared" si="5"/>
        <v>38</v>
      </c>
      <c r="H25" s="357">
        <f t="shared" si="5"/>
        <v>982</v>
      </c>
      <c r="I25" s="357">
        <f t="shared" si="5"/>
        <v>96</v>
      </c>
      <c r="J25" s="357">
        <f>SUM(J26:J29)</f>
        <v>1086</v>
      </c>
      <c r="K25" s="357">
        <f t="shared" si="5"/>
        <v>2952</v>
      </c>
      <c r="L25" s="357">
        <f t="shared" si="5"/>
        <v>901</v>
      </c>
      <c r="M25" s="357">
        <f t="shared" si="5"/>
        <v>3508</v>
      </c>
      <c r="N25" s="357">
        <f t="shared" si="5"/>
        <v>134</v>
      </c>
      <c r="O25" s="221">
        <f t="shared" si="5"/>
        <v>24724</v>
      </c>
      <c r="P25" s="357">
        <f t="shared" si="5"/>
        <v>0</v>
      </c>
      <c r="Q25" s="357">
        <f t="shared" si="5"/>
        <v>590</v>
      </c>
      <c r="R25" s="357">
        <f t="shared" si="5"/>
        <v>0</v>
      </c>
    </row>
    <row r="26" spans="1:18" ht="18" customHeight="1">
      <c r="A26" s="195"/>
      <c r="B26" s="234" t="s">
        <v>135</v>
      </c>
      <c r="C26" s="118">
        <f t="shared" si="0"/>
        <v>9539</v>
      </c>
      <c r="D26" s="646">
        <v>8148</v>
      </c>
      <c r="E26" s="646">
        <v>278</v>
      </c>
      <c r="F26" s="646">
        <v>93</v>
      </c>
      <c r="G26" s="646">
        <v>38</v>
      </c>
      <c r="H26" s="646">
        <v>982</v>
      </c>
      <c r="I26" s="358"/>
      <c r="J26" s="358"/>
      <c r="K26" s="358"/>
      <c r="L26" s="358"/>
      <c r="M26" s="358"/>
      <c r="N26" s="358"/>
      <c r="O26" s="358"/>
      <c r="P26" s="358"/>
      <c r="Q26" s="358"/>
      <c r="R26" s="448"/>
    </row>
    <row r="27" spans="1:18" ht="18" customHeight="1">
      <c r="A27" s="196"/>
      <c r="B27" s="348" t="s">
        <v>202</v>
      </c>
      <c r="C27" s="470">
        <f t="shared" si="0"/>
        <v>8178</v>
      </c>
      <c r="D27" s="359"/>
      <c r="E27" s="359"/>
      <c r="F27" s="359"/>
      <c r="G27" s="359"/>
      <c r="H27" s="359"/>
      <c r="I27" s="641">
        <v>96</v>
      </c>
      <c r="J27" s="641">
        <v>762</v>
      </c>
      <c r="K27" s="641">
        <v>2952</v>
      </c>
      <c r="L27" s="641">
        <v>901</v>
      </c>
      <c r="M27" s="641">
        <v>3466</v>
      </c>
      <c r="N27" s="641">
        <v>1</v>
      </c>
      <c r="O27" s="359"/>
      <c r="P27" s="359"/>
      <c r="Q27" s="359"/>
      <c r="R27" s="449"/>
    </row>
    <row r="28" spans="1:18" ht="18" customHeight="1">
      <c r="A28" s="197"/>
      <c r="B28" s="236" t="s">
        <v>296</v>
      </c>
      <c r="C28" s="469">
        <f t="shared" si="0"/>
        <v>590</v>
      </c>
      <c r="D28" s="360"/>
      <c r="E28" s="360"/>
      <c r="F28" s="360"/>
      <c r="G28" s="360"/>
      <c r="H28" s="360"/>
      <c r="I28" s="360"/>
      <c r="J28" s="360"/>
      <c r="K28" s="360"/>
      <c r="L28" s="535"/>
      <c r="M28" s="360"/>
      <c r="N28" s="360"/>
      <c r="O28" s="360"/>
      <c r="P28" s="360">
        <v>0</v>
      </c>
      <c r="Q28" s="643">
        <v>590</v>
      </c>
      <c r="R28" s="360">
        <v>0</v>
      </c>
    </row>
    <row r="29" spans="1:18" ht="18" customHeight="1">
      <c r="A29" s="197"/>
      <c r="B29" s="236" t="s">
        <v>125</v>
      </c>
      <c r="C29" s="118">
        <f t="shared" si="0"/>
        <v>25223</v>
      </c>
      <c r="D29" s="360"/>
      <c r="E29" s="360"/>
      <c r="F29" s="360"/>
      <c r="G29" s="360"/>
      <c r="H29" s="360"/>
      <c r="I29" s="360">
        <v>0</v>
      </c>
      <c r="J29" s="643">
        <v>324</v>
      </c>
      <c r="K29" s="360">
        <v>0</v>
      </c>
      <c r="L29" s="657" t="s">
        <v>588</v>
      </c>
      <c r="M29" s="643">
        <v>42</v>
      </c>
      <c r="N29" s="643">
        <v>133</v>
      </c>
      <c r="O29" s="643">
        <v>24724</v>
      </c>
      <c r="P29" s="360"/>
      <c r="Q29" s="360"/>
      <c r="R29" s="450"/>
    </row>
    <row r="30" spans="1:18" ht="18" customHeight="1">
      <c r="A30" s="193">
        <v>6</v>
      </c>
      <c r="B30" s="194" t="s">
        <v>141</v>
      </c>
      <c r="C30" s="206">
        <f>SUM(D30:R30)</f>
        <v>31870</v>
      </c>
      <c r="D30" s="357">
        <f>SUM(D31:D34)</f>
        <v>1958</v>
      </c>
      <c r="E30" s="357">
        <f aca="true" t="shared" si="6" ref="E30:R30">SUM(E31:E34)</f>
        <v>40</v>
      </c>
      <c r="F30" s="357">
        <f t="shared" si="6"/>
        <v>99</v>
      </c>
      <c r="G30" s="357">
        <f t="shared" si="6"/>
        <v>196</v>
      </c>
      <c r="H30" s="357">
        <f t="shared" si="6"/>
        <v>33</v>
      </c>
      <c r="I30" s="357">
        <f t="shared" si="6"/>
        <v>574</v>
      </c>
      <c r="J30" s="357">
        <f t="shared" si="6"/>
        <v>1617</v>
      </c>
      <c r="K30" s="357">
        <f t="shared" si="6"/>
        <v>3009</v>
      </c>
      <c r="L30" s="357">
        <f t="shared" si="6"/>
        <v>136</v>
      </c>
      <c r="M30" s="357">
        <f t="shared" si="6"/>
        <v>3260</v>
      </c>
      <c r="N30" s="357">
        <f t="shared" si="6"/>
        <v>389</v>
      </c>
      <c r="O30" s="357">
        <f t="shared" si="6"/>
        <v>18264</v>
      </c>
      <c r="P30" s="357">
        <f t="shared" si="6"/>
        <v>867</v>
      </c>
      <c r="Q30" s="357">
        <f t="shared" si="6"/>
        <v>1071</v>
      </c>
      <c r="R30" s="357">
        <f t="shared" si="6"/>
        <v>357</v>
      </c>
    </row>
    <row r="31" spans="1:18" ht="18" customHeight="1">
      <c r="A31" s="193"/>
      <c r="B31" s="233" t="s">
        <v>135</v>
      </c>
      <c r="C31" s="118">
        <f aca="true" t="shared" si="7" ref="C31:C45">SUM(D31:R31)</f>
        <v>2326</v>
      </c>
      <c r="D31" s="368">
        <v>1958</v>
      </c>
      <c r="E31" s="368">
        <v>40</v>
      </c>
      <c r="F31" s="368">
        <v>99</v>
      </c>
      <c r="G31" s="368">
        <v>196</v>
      </c>
      <c r="H31" s="368">
        <v>33</v>
      </c>
      <c r="I31" s="355"/>
      <c r="J31" s="355"/>
      <c r="K31" s="355"/>
      <c r="L31" s="355"/>
      <c r="M31" s="355"/>
      <c r="N31" s="355"/>
      <c r="O31" s="355"/>
      <c r="P31" s="355"/>
      <c r="Q31" s="355"/>
      <c r="R31" s="446"/>
    </row>
    <row r="32" spans="1:18" ht="18" customHeight="1">
      <c r="A32" s="193"/>
      <c r="B32" s="204" t="s">
        <v>202</v>
      </c>
      <c r="C32" s="118">
        <f t="shared" si="7"/>
        <v>7086</v>
      </c>
      <c r="D32" s="368"/>
      <c r="E32" s="534"/>
      <c r="F32" s="534"/>
      <c r="G32" s="534"/>
      <c r="H32" s="355"/>
      <c r="I32" s="368">
        <v>443</v>
      </c>
      <c r="J32" s="368">
        <v>1339</v>
      </c>
      <c r="K32" s="368">
        <v>2420</v>
      </c>
      <c r="L32" s="368">
        <v>136</v>
      </c>
      <c r="M32" s="368">
        <v>2374</v>
      </c>
      <c r="N32" s="368">
        <v>374</v>
      </c>
      <c r="O32" s="355"/>
      <c r="P32" s="355"/>
      <c r="Q32" s="355"/>
      <c r="R32" s="446"/>
    </row>
    <row r="33" spans="1:18" ht="18" customHeight="1">
      <c r="A33" s="193"/>
      <c r="B33" s="233" t="s">
        <v>296</v>
      </c>
      <c r="C33" s="118">
        <f t="shared" si="7"/>
        <v>2295</v>
      </c>
      <c r="D33" s="368"/>
      <c r="E33" s="355"/>
      <c r="F33" s="355"/>
      <c r="G33" s="355"/>
      <c r="H33" s="355"/>
      <c r="I33" s="355"/>
      <c r="J33" s="355"/>
      <c r="K33" s="460"/>
      <c r="L33" s="355"/>
      <c r="M33" s="355"/>
      <c r="N33" s="355"/>
      <c r="O33" s="355"/>
      <c r="P33" s="368">
        <v>867</v>
      </c>
      <c r="Q33" s="368">
        <v>1071</v>
      </c>
      <c r="R33" s="368">
        <v>357</v>
      </c>
    </row>
    <row r="34" spans="1:18" ht="18" customHeight="1">
      <c r="A34" s="193"/>
      <c r="B34" s="233" t="s">
        <v>125</v>
      </c>
      <c r="C34" s="118">
        <f t="shared" si="7"/>
        <v>20163</v>
      </c>
      <c r="D34" s="368"/>
      <c r="E34" s="355"/>
      <c r="F34" s="355"/>
      <c r="G34" s="355"/>
      <c r="H34" s="355"/>
      <c r="I34" s="368">
        <v>131</v>
      </c>
      <c r="J34" s="368">
        <v>278</v>
      </c>
      <c r="K34" s="368">
        <v>589</v>
      </c>
      <c r="L34" s="368">
        <v>0</v>
      </c>
      <c r="M34" s="368">
        <v>886</v>
      </c>
      <c r="N34" s="368">
        <v>15</v>
      </c>
      <c r="O34" s="368">
        <v>18264</v>
      </c>
      <c r="P34" s="355"/>
      <c r="Q34" s="368"/>
      <c r="R34" s="446"/>
    </row>
    <row r="35" spans="1:19" s="208" customFormat="1" ht="18" customHeight="1">
      <c r="A35" s="207">
        <v>7</v>
      </c>
      <c r="B35" s="194" t="s">
        <v>142</v>
      </c>
      <c r="C35" s="206">
        <f>SUM(D35:R35)</f>
        <v>46</v>
      </c>
      <c r="D35" s="370">
        <v>14</v>
      </c>
      <c r="E35" s="357">
        <v>0</v>
      </c>
      <c r="F35" s="357">
        <v>0</v>
      </c>
      <c r="G35" s="357">
        <v>0</v>
      </c>
      <c r="H35" s="357">
        <v>0</v>
      </c>
      <c r="I35" s="208">
        <v>6</v>
      </c>
      <c r="J35" s="357">
        <v>3</v>
      </c>
      <c r="K35" s="370">
        <v>11</v>
      </c>
      <c r="L35" s="357">
        <v>0</v>
      </c>
      <c r="M35" s="357">
        <v>2</v>
      </c>
      <c r="N35" s="370">
        <v>3</v>
      </c>
      <c r="O35" s="357"/>
      <c r="P35" s="357">
        <v>2</v>
      </c>
      <c r="Q35" s="370">
        <v>0</v>
      </c>
      <c r="R35" s="447">
        <v>5</v>
      </c>
      <c r="S35" s="276"/>
    </row>
    <row r="36" spans="1:19" s="116" customFormat="1" ht="18" customHeight="1">
      <c r="A36" s="207">
        <v>8</v>
      </c>
      <c r="B36" s="194" t="s">
        <v>126</v>
      </c>
      <c r="C36" s="206">
        <f t="shared" si="7"/>
        <v>1466285</v>
      </c>
      <c r="D36" s="642">
        <v>851100</v>
      </c>
      <c r="E36" s="642">
        <f>4172+1340</f>
        <v>5512</v>
      </c>
      <c r="F36" s="642">
        <v>33490</v>
      </c>
      <c r="G36" s="642">
        <v>20959</v>
      </c>
      <c r="H36" s="642">
        <v>173</v>
      </c>
      <c r="I36" s="370">
        <v>20962</v>
      </c>
      <c r="J36" s="648">
        <v>228592</v>
      </c>
      <c r="K36" s="642">
        <v>126435</v>
      </c>
      <c r="L36" s="642">
        <v>83641</v>
      </c>
      <c r="M36" s="642">
        <v>59035</v>
      </c>
      <c r="N36" s="642">
        <v>23072</v>
      </c>
      <c r="O36" s="455">
        <v>0</v>
      </c>
      <c r="P36" s="370">
        <v>9442</v>
      </c>
      <c r="Q36" s="642">
        <v>3318</v>
      </c>
      <c r="R36" s="642">
        <v>554</v>
      </c>
      <c r="S36" s="277"/>
    </row>
    <row r="37" spans="1:18" ht="18" customHeight="1">
      <c r="A37" s="193">
        <v>9</v>
      </c>
      <c r="B37" s="233" t="s">
        <v>127</v>
      </c>
      <c r="C37" s="118">
        <f t="shared" si="7"/>
        <v>119397</v>
      </c>
      <c r="D37" s="645">
        <v>40035</v>
      </c>
      <c r="E37" s="368">
        <v>500</v>
      </c>
      <c r="F37" s="368">
        <v>2143</v>
      </c>
      <c r="G37" s="368">
        <v>1337</v>
      </c>
      <c r="H37" s="355"/>
      <c r="I37" s="368">
        <v>4289</v>
      </c>
      <c r="J37" s="648">
        <v>23116</v>
      </c>
      <c r="K37" s="368">
        <v>16916</v>
      </c>
      <c r="L37" s="368">
        <v>19135</v>
      </c>
      <c r="M37" s="368">
        <v>7479</v>
      </c>
      <c r="N37" s="368">
        <v>578</v>
      </c>
      <c r="O37" s="355"/>
      <c r="P37" s="368">
        <v>2134</v>
      </c>
      <c r="Q37" s="368">
        <v>1630</v>
      </c>
      <c r="R37" s="368">
        <v>105</v>
      </c>
    </row>
    <row r="38" spans="1:18" ht="18" customHeight="1">
      <c r="A38" s="166">
        <v>10</v>
      </c>
      <c r="B38" s="233" t="s">
        <v>128</v>
      </c>
      <c r="C38" s="118">
        <f t="shared" si="7"/>
        <v>99035</v>
      </c>
      <c r="D38" s="645">
        <f>15035+28488</f>
        <v>43523</v>
      </c>
      <c r="E38" s="368">
        <v>603</v>
      </c>
      <c r="F38" s="368">
        <v>1269</v>
      </c>
      <c r="G38" s="368">
        <v>1217</v>
      </c>
      <c r="H38" s="355"/>
      <c r="I38" s="368">
        <v>2352</v>
      </c>
      <c r="J38" s="648">
        <v>14425</v>
      </c>
      <c r="K38" s="368">
        <v>9775</v>
      </c>
      <c r="L38" s="368">
        <v>12056</v>
      </c>
      <c r="M38" s="368">
        <v>6817</v>
      </c>
      <c r="N38" s="368">
        <v>1387</v>
      </c>
      <c r="O38" s="355"/>
      <c r="P38" s="368">
        <v>2269</v>
      </c>
      <c r="Q38" s="368">
        <v>2799</v>
      </c>
      <c r="R38" s="652">
        <v>543</v>
      </c>
    </row>
    <row r="39" spans="1:18" ht="18" customHeight="1">
      <c r="A39" s="166">
        <v>11</v>
      </c>
      <c r="B39" s="233" t="s">
        <v>129</v>
      </c>
      <c r="C39" s="118">
        <f t="shared" si="7"/>
        <v>20015</v>
      </c>
      <c r="D39" s="645">
        <v>4290</v>
      </c>
      <c r="E39" s="368">
        <v>197</v>
      </c>
      <c r="F39" s="368">
        <v>927</v>
      </c>
      <c r="G39" s="649">
        <v>831</v>
      </c>
      <c r="H39" s="355"/>
      <c r="I39" s="368">
        <v>347</v>
      </c>
      <c r="J39" s="648">
        <v>7054</v>
      </c>
      <c r="K39" s="368">
        <v>1985</v>
      </c>
      <c r="L39" s="368">
        <v>3163</v>
      </c>
      <c r="M39" s="368">
        <v>1023</v>
      </c>
      <c r="N39" s="368">
        <v>60</v>
      </c>
      <c r="O39" s="355"/>
      <c r="P39" s="368">
        <v>118</v>
      </c>
      <c r="Q39" s="368">
        <v>20</v>
      </c>
      <c r="R39" s="368">
        <v>0</v>
      </c>
    </row>
    <row r="40" spans="1:18" ht="18" customHeight="1">
      <c r="A40" s="166">
        <v>12</v>
      </c>
      <c r="B40" s="233" t="s">
        <v>130</v>
      </c>
      <c r="C40" s="118">
        <f t="shared" si="7"/>
        <v>36228</v>
      </c>
      <c r="D40" s="368">
        <v>19496</v>
      </c>
      <c r="E40" s="368">
        <v>0</v>
      </c>
      <c r="F40" s="368">
        <v>0</v>
      </c>
      <c r="G40" s="368">
        <f>43+326</f>
        <v>369</v>
      </c>
      <c r="H40" s="355"/>
      <c r="I40" s="368">
        <v>592</v>
      </c>
      <c r="J40" s="648">
        <v>6957</v>
      </c>
      <c r="K40" s="368">
        <v>4063</v>
      </c>
      <c r="L40" s="368">
        <v>2033</v>
      </c>
      <c r="M40" s="368">
        <v>1439</v>
      </c>
      <c r="N40" s="368">
        <v>0</v>
      </c>
      <c r="O40" s="355"/>
      <c r="P40" s="368">
        <v>263</v>
      </c>
      <c r="Q40" s="368">
        <v>1016</v>
      </c>
      <c r="R40" s="368">
        <v>0</v>
      </c>
    </row>
    <row r="41" spans="1:18" ht="18" customHeight="1">
      <c r="A41" s="166">
        <v>13</v>
      </c>
      <c r="B41" s="233" t="s">
        <v>297</v>
      </c>
      <c r="C41" s="118">
        <f t="shared" si="7"/>
        <v>231</v>
      </c>
      <c r="D41" s="368">
        <v>224</v>
      </c>
      <c r="E41" s="368">
        <v>0</v>
      </c>
      <c r="F41" s="368">
        <v>0</v>
      </c>
      <c r="G41" s="368">
        <v>0</v>
      </c>
      <c r="H41" s="355"/>
      <c r="I41" s="368">
        <v>0</v>
      </c>
      <c r="J41" s="649">
        <v>7</v>
      </c>
      <c r="K41" s="368">
        <v>0</v>
      </c>
      <c r="L41" s="368">
        <v>0</v>
      </c>
      <c r="M41" s="534">
        <v>0</v>
      </c>
      <c r="N41" s="368"/>
      <c r="O41" s="355"/>
      <c r="P41" s="368">
        <v>0</v>
      </c>
      <c r="Q41" s="368">
        <v>0</v>
      </c>
      <c r="R41" s="368">
        <v>0</v>
      </c>
    </row>
    <row r="42" spans="1:18" ht="18" customHeight="1">
      <c r="A42" s="166">
        <v>14</v>
      </c>
      <c r="B42" s="204" t="s">
        <v>131</v>
      </c>
      <c r="C42" s="118">
        <f t="shared" si="7"/>
        <v>11273</v>
      </c>
      <c r="D42" s="368">
        <v>9389</v>
      </c>
      <c r="E42" s="368">
        <v>0</v>
      </c>
      <c r="F42" s="368">
        <v>0</v>
      </c>
      <c r="G42" s="368">
        <v>0</v>
      </c>
      <c r="H42" s="355"/>
      <c r="I42" s="368">
        <v>0</v>
      </c>
      <c r="J42" s="649">
        <v>916</v>
      </c>
      <c r="K42" s="368">
        <v>968</v>
      </c>
      <c r="L42" s="368">
        <v>0</v>
      </c>
      <c r="M42" s="534">
        <v>0</v>
      </c>
      <c r="N42" s="368"/>
      <c r="O42" s="355"/>
      <c r="P42" s="368">
        <v>0</v>
      </c>
      <c r="Q42" s="368">
        <v>0</v>
      </c>
      <c r="R42" s="368">
        <v>0</v>
      </c>
    </row>
    <row r="43" spans="1:18" ht="18" customHeight="1">
      <c r="A43" s="166">
        <v>15</v>
      </c>
      <c r="B43" s="349" t="s">
        <v>215</v>
      </c>
      <c r="C43" s="118">
        <f t="shared" si="7"/>
        <v>2347</v>
      </c>
      <c r="D43" s="368">
        <v>2347</v>
      </c>
      <c r="E43" s="368"/>
      <c r="F43" s="368"/>
      <c r="G43" s="368"/>
      <c r="H43" s="355"/>
      <c r="I43" s="368"/>
      <c r="J43" s="649"/>
      <c r="K43" s="368"/>
      <c r="L43" s="368"/>
      <c r="M43" s="534"/>
      <c r="N43" s="368"/>
      <c r="O43" s="355"/>
      <c r="P43" s="368"/>
      <c r="Q43" s="368"/>
      <c r="R43" s="368"/>
    </row>
    <row r="44" spans="1:18" ht="18" customHeight="1">
      <c r="A44" s="166">
        <v>16</v>
      </c>
      <c r="B44" s="233" t="s">
        <v>132</v>
      </c>
      <c r="C44" s="118">
        <f t="shared" si="7"/>
        <v>7297</v>
      </c>
      <c r="D44" s="368">
        <v>4571</v>
      </c>
      <c r="E44" s="368">
        <v>0</v>
      </c>
      <c r="F44" s="368">
        <v>0</v>
      </c>
      <c r="G44" s="368">
        <v>0</v>
      </c>
      <c r="H44" s="355"/>
      <c r="I44" s="368">
        <v>126</v>
      </c>
      <c r="J44" s="650">
        <v>1362</v>
      </c>
      <c r="K44" s="368">
        <v>710</v>
      </c>
      <c r="L44" s="368">
        <v>243</v>
      </c>
      <c r="M44" s="534"/>
      <c r="N44" s="368">
        <v>120</v>
      </c>
      <c r="O44" s="355"/>
      <c r="P44" s="368">
        <v>21</v>
      </c>
      <c r="Q44" s="368">
        <v>119</v>
      </c>
      <c r="R44" s="368">
        <v>25</v>
      </c>
    </row>
    <row r="45" spans="1:18" ht="18" customHeight="1">
      <c r="A45" s="166">
        <v>17</v>
      </c>
      <c r="B45" s="233" t="s">
        <v>133</v>
      </c>
      <c r="C45" s="118">
        <f t="shared" si="7"/>
        <v>20414</v>
      </c>
      <c r="D45" s="368">
        <v>14005</v>
      </c>
      <c r="E45" s="368">
        <v>276</v>
      </c>
      <c r="F45" s="368">
        <v>58</v>
      </c>
      <c r="G45" s="368">
        <v>19</v>
      </c>
      <c r="H45" s="355"/>
      <c r="I45" s="368">
        <v>2751</v>
      </c>
      <c r="J45" s="648">
        <v>86</v>
      </c>
      <c r="K45" s="368">
        <v>364</v>
      </c>
      <c r="L45" s="368">
        <v>1749</v>
      </c>
      <c r="M45" s="534"/>
      <c r="N45" s="368">
        <v>201</v>
      </c>
      <c r="O45" s="368">
        <v>7</v>
      </c>
      <c r="P45" s="368">
        <v>248</v>
      </c>
      <c r="Q45" s="368">
        <v>384</v>
      </c>
      <c r="R45" s="368">
        <v>266</v>
      </c>
    </row>
    <row r="46" spans="1:19" s="210" customFormat="1" ht="18" customHeight="1">
      <c r="A46" s="209">
        <v>18</v>
      </c>
      <c r="B46" s="336" t="s">
        <v>207</v>
      </c>
      <c r="C46" s="411"/>
      <c r="D46" s="361">
        <f>D47</f>
        <v>399.6511111111111</v>
      </c>
      <c r="E46" s="361">
        <f>E47</f>
        <v>177.31746031746033</v>
      </c>
      <c r="F46" s="361">
        <f>F47</f>
        <v>431.3955555555556</v>
      </c>
      <c r="G46" s="361">
        <f>G47</f>
        <v>260.81111111111113</v>
      </c>
      <c r="H46" s="361">
        <f>H47</f>
        <v>216.53703703703704</v>
      </c>
      <c r="I46" s="361">
        <f aca="true" t="shared" si="8" ref="I46:N46">I48</f>
        <v>206.9047619047619</v>
      </c>
      <c r="J46" s="361">
        <f t="shared" si="8"/>
        <v>480.75</v>
      </c>
      <c r="K46" s="361">
        <f t="shared" si="8"/>
        <v>558.9666666666667</v>
      </c>
      <c r="L46" s="361">
        <f t="shared" si="8"/>
        <v>358.7171717171717</v>
      </c>
      <c r="M46" s="361">
        <f t="shared" si="8"/>
        <v>342.5308641975309</v>
      </c>
      <c r="N46" s="361">
        <f t="shared" si="8"/>
        <v>338.73333333333335</v>
      </c>
      <c r="O46" s="362">
        <f>O47+O48+O49</f>
        <v>0</v>
      </c>
      <c r="P46" s="361">
        <f>P49</f>
        <v>259.06666666666666</v>
      </c>
      <c r="Q46" s="361">
        <f>Q49</f>
        <v>390.5777777777778</v>
      </c>
      <c r="R46" s="361">
        <f>R49</f>
        <v>216.22222222222223</v>
      </c>
      <c r="S46" s="278"/>
    </row>
    <row r="47" spans="1:18" ht="18" customHeight="1">
      <c r="A47" s="166"/>
      <c r="B47" s="233" t="s">
        <v>135</v>
      </c>
      <c r="C47" s="762">
        <f>(C22*100)/(C6*182)</f>
        <v>176.53878285457233</v>
      </c>
      <c r="D47" s="511">
        <f>(D22*100)/(D6*90)</f>
        <v>399.6511111111111</v>
      </c>
      <c r="E47" s="511">
        <f>(E22*100)/(E6*90)</f>
        <v>177.31746031746033</v>
      </c>
      <c r="F47" s="511">
        <f>(F22*100)/(F6*90)</f>
        <v>431.3955555555556</v>
      </c>
      <c r="G47" s="511">
        <f>(G22*100)/(G6*90)</f>
        <v>260.81111111111113</v>
      </c>
      <c r="H47" s="511">
        <f>(H22*100)/(H6*90)</f>
        <v>216.53703703703704</v>
      </c>
      <c r="I47" s="363"/>
      <c r="J47" s="363"/>
      <c r="K47" s="363"/>
      <c r="L47" s="363"/>
      <c r="M47" s="355"/>
      <c r="N47" s="355"/>
      <c r="O47" s="363"/>
      <c r="P47" s="363"/>
      <c r="Q47" s="363"/>
      <c r="R47" s="446"/>
    </row>
    <row r="48" spans="1:18" ht="18" customHeight="1">
      <c r="A48" s="166"/>
      <c r="B48" s="204" t="s">
        <v>202</v>
      </c>
      <c r="C48" s="762">
        <f>(C23*100)/(C7*182)</f>
        <v>197.15506715506714</v>
      </c>
      <c r="D48" s="363"/>
      <c r="E48" s="363"/>
      <c r="F48" s="363"/>
      <c r="G48" s="364"/>
      <c r="H48" s="363"/>
      <c r="I48" s="511">
        <f aca="true" t="shared" si="9" ref="I48:N48">(I23*100)/(I7*90)</f>
        <v>206.9047619047619</v>
      </c>
      <c r="J48" s="511">
        <f t="shared" si="9"/>
        <v>480.75</v>
      </c>
      <c r="K48" s="511">
        <f t="shared" si="9"/>
        <v>558.9666666666667</v>
      </c>
      <c r="L48" s="511">
        <f t="shared" si="9"/>
        <v>358.7171717171717</v>
      </c>
      <c r="M48" s="511">
        <f t="shared" si="9"/>
        <v>342.5308641975309</v>
      </c>
      <c r="N48" s="511">
        <f t="shared" si="9"/>
        <v>338.73333333333335</v>
      </c>
      <c r="O48" s="465"/>
      <c r="P48" s="465"/>
      <c r="Q48" s="465"/>
      <c r="R48" s="460"/>
    </row>
    <row r="49" spans="1:18" ht="18" customHeight="1">
      <c r="A49" s="166"/>
      <c r="B49" s="233" t="s">
        <v>134</v>
      </c>
      <c r="C49" s="762">
        <f>(C24*100)/(C8*182)</f>
        <v>148.23330515638207</v>
      </c>
      <c r="D49" s="363"/>
      <c r="E49" s="363"/>
      <c r="F49" s="363"/>
      <c r="G49" s="363"/>
      <c r="H49" s="363"/>
      <c r="I49" s="363"/>
      <c r="J49" s="465"/>
      <c r="K49" s="465"/>
      <c r="L49" s="465"/>
      <c r="M49" s="460"/>
      <c r="N49" s="460"/>
      <c r="O49" s="465"/>
      <c r="P49" s="511">
        <f>(P24*100)/(P8*90)</f>
        <v>259.06666666666666</v>
      </c>
      <c r="Q49" s="511">
        <f>(Q24*100)/(Q8*90)</f>
        <v>390.5777777777778</v>
      </c>
      <c r="R49" s="511">
        <f>(R24*100)/(R8*90)</f>
        <v>216.22222222222223</v>
      </c>
    </row>
    <row r="50" spans="1:19" s="210" customFormat="1" ht="18" customHeight="1">
      <c r="A50" s="209">
        <v>19</v>
      </c>
      <c r="B50" s="211" t="s">
        <v>145</v>
      </c>
      <c r="C50" s="463"/>
      <c r="D50" s="361">
        <f>D51</f>
        <v>6.625027628379872</v>
      </c>
      <c r="E50" s="361">
        <f>E51</f>
        <v>18.743288590604028</v>
      </c>
      <c r="F50" s="361">
        <f>F51</f>
        <v>14.688861985472155</v>
      </c>
      <c r="G50" s="361">
        <f>G51</f>
        <v>11.94554707379135</v>
      </c>
      <c r="H50" s="361">
        <f>H51</f>
        <v>26.757437070938217</v>
      </c>
      <c r="I50" s="361">
        <f aca="true" t="shared" si="10" ref="I50:N50">I52</f>
        <v>5.8088235294117645</v>
      </c>
      <c r="J50" s="361">
        <f t="shared" si="10"/>
        <v>5.293200122336629</v>
      </c>
      <c r="K50" s="361">
        <f t="shared" si="10"/>
        <v>4.43937522061419</v>
      </c>
      <c r="L50" s="361">
        <f t="shared" si="10"/>
        <v>6.684170901562206</v>
      </c>
      <c r="M50" s="361">
        <f t="shared" si="10"/>
        <v>5.140818973503799</v>
      </c>
      <c r="N50" s="361">
        <f t="shared" si="10"/>
        <v>6.564599483204135</v>
      </c>
      <c r="O50" s="362">
        <f>O51+O52+O53</f>
        <v>0</v>
      </c>
      <c r="P50" s="361">
        <f>P53</f>
        <v>6.247588424437299</v>
      </c>
      <c r="Q50" s="361">
        <f>Q53</f>
        <v>5.297166968053044</v>
      </c>
      <c r="R50" s="361">
        <f>R53</f>
        <v>6.164730728616684</v>
      </c>
      <c r="S50" s="278"/>
    </row>
    <row r="51" spans="1:18" ht="18" customHeight="1">
      <c r="A51" s="193"/>
      <c r="B51" s="233" t="s">
        <v>135</v>
      </c>
      <c r="C51" s="464">
        <f aca="true" t="shared" si="11" ref="C51:H51">C22/C17</f>
        <v>8.213106912221956</v>
      </c>
      <c r="D51" s="365">
        <f t="shared" si="11"/>
        <v>6.625027628379872</v>
      </c>
      <c r="E51" s="365">
        <f>E22/E17</f>
        <v>18.743288590604028</v>
      </c>
      <c r="F51" s="365">
        <f t="shared" si="11"/>
        <v>14.688861985472155</v>
      </c>
      <c r="G51" s="365">
        <f t="shared" si="11"/>
        <v>11.94554707379135</v>
      </c>
      <c r="H51" s="365">
        <f t="shared" si="11"/>
        <v>26.757437070938217</v>
      </c>
      <c r="I51" s="363"/>
      <c r="J51" s="363"/>
      <c r="K51" s="363"/>
      <c r="L51" s="363"/>
      <c r="M51" s="355"/>
      <c r="N51" s="355"/>
      <c r="O51" s="363"/>
      <c r="P51" s="365"/>
      <c r="Q51" s="365"/>
      <c r="R51" s="451"/>
    </row>
    <row r="52" spans="1:18" ht="18" customHeight="1">
      <c r="A52" s="193"/>
      <c r="B52" s="204" t="s">
        <v>202</v>
      </c>
      <c r="C52" s="464">
        <f>C23/C18</f>
        <v>5.320701870005767</v>
      </c>
      <c r="D52" s="363"/>
      <c r="E52" s="363"/>
      <c r="F52" s="363"/>
      <c r="G52" s="363"/>
      <c r="H52" s="363"/>
      <c r="I52" s="365">
        <f aca="true" t="shared" si="12" ref="I52:N52">I23/I18</f>
        <v>5.8088235294117645</v>
      </c>
      <c r="J52" s="365">
        <f t="shared" si="12"/>
        <v>5.293200122336629</v>
      </c>
      <c r="K52" s="365">
        <f t="shared" si="12"/>
        <v>4.43937522061419</v>
      </c>
      <c r="L52" s="365">
        <f t="shared" si="12"/>
        <v>6.684170901562206</v>
      </c>
      <c r="M52" s="365">
        <f t="shared" si="12"/>
        <v>5.140818973503799</v>
      </c>
      <c r="N52" s="365">
        <f t="shared" si="12"/>
        <v>6.564599483204135</v>
      </c>
      <c r="O52" s="363"/>
      <c r="P52" s="365"/>
      <c r="Q52" s="365"/>
      <c r="R52" s="451"/>
    </row>
    <row r="53" spans="1:18" ht="18" customHeight="1">
      <c r="A53" s="196"/>
      <c r="B53" s="235" t="s">
        <v>134</v>
      </c>
      <c r="C53" s="466">
        <f>C24/C19</f>
        <v>5.720437122818463</v>
      </c>
      <c r="D53" s="366"/>
      <c r="E53" s="366"/>
      <c r="F53" s="366"/>
      <c r="G53" s="366"/>
      <c r="H53" s="366"/>
      <c r="I53" s="366"/>
      <c r="J53" s="366"/>
      <c r="K53" s="366"/>
      <c r="L53" s="366"/>
      <c r="M53" s="359"/>
      <c r="N53" s="359"/>
      <c r="O53" s="366"/>
      <c r="P53" s="367">
        <f>P24/P19</f>
        <v>6.247588424437299</v>
      </c>
      <c r="Q53" s="367">
        <f>Q24/Q19</f>
        <v>5.297166968053044</v>
      </c>
      <c r="R53" s="452">
        <f>R24/R19</f>
        <v>6.164730728616684</v>
      </c>
    </row>
    <row r="54" ht="21.75" customHeight="1">
      <c r="B54" s="15"/>
    </row>
    <row r="55" spans="2:5" ht="15.75">
      <c r="B55" s="9"/>
      <c r="D55" s="339"/>
      <c r="E55" s="331"/>
    </row>
    <row r="56" ht="15">
      <c r="D56" s="340"/>
    </row>
    <row r="57" ht="15">
      <c r="D57" s="341"/>
    </row>
    <row r="58" spans="4:6" ht="15">
      <c r="D58" s="341"/>
      <c r="E58" s="131"/>
      <c r="F58" s="131"/>
    </row>
    <row r="59" spans="5:6" ht="15">
      <c r="E59" s="131"/>
      <c r="F59" s="131"/>
    </row>
    <row r="60" spans="5:6" ht="15">
      <c r="E60" s="131"/>
      <c r="F60" s="131"/>
    </row>
    <row r="61" spans="5:6" ht="15">
      <c r="E61" s="131"/>
      <c r="F61" s="131"/>
    </row>
    <row r="63" spans="2:3" ht="15.75">
      <c r="B63" s="198"/>
      <c r="C63" s="199"/>
    </row>
    <row r="64" ht="15.75">
      <c r="C64" s="200"/>
    </row>
    <row r="65" spans="3:4" ht="15">
      <c r="C65" s="1730"/>
      <c r="D65" s="1730"/>
    </row>
    <row r="66" spans="2:3" ht="15.75">
      <c r="B66" s="198"/>
      <c r="C66" s="199"/>
    </row>
    <row r="67" ht="15.75">
      <c r="C67" s="201"/>
    </row>
  </sheetData>
  <sheetProtection/>
  <mergeCells count="2">
    <mergeCell ref="A2:R2"/>
    <mergeCell ref="C65:D65"/>
  </mergeCells>
  <printOptions/>
  <pageMargins left="0.2" right="0.2" top="0.53" bottom="0.8" header="0.4" footer="0.38"/>
  <pageSetup horizontalDpi="600" verticalDpi="600" orientation="landscape" paperSize="9" r:id="rId1"/>
  <headerFooter alignWithMargins="0"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W204"/>
  <sheetViews>
    <sheetView zoomScale="110" zoomScaleNormal="110" zoomScalePageLayoutView="0" workbookViewId="0" topLeftCell="A1">
      <selection activeCell="A2" sqref="A1:H16384"/>
    </sheetView>
  </sheetViews>
  <sheetFormatPr defaultColWidth="8.796875" defaultRowHeight="5.25" customHeight="1"/>
  <cols>
    <col min="1" max="1" width="4.19921875" style="1329" customWidth="1"/>
    <col min="2" max="2" width="37.69921875" style="27" customWidth="1"/>
    <col min="3" max="3" width="8" style="1331" customWidth="1"/>
    <col min="4" max="4" width="10.19921875" style="1335" customWidth="1"/>
    <col min="5" max="5" width="9.59765625" style="1336" customWidth="1"/>
    <col min="6" max="6" width="7.09765625" style="1335" customWidth="1"/>
    <col min="7" max="7" width="9.3984375" style="1334" customWidth="1"/>
    <col min="8" max="8" width="6.09765625" style="822" customWidth="1"/>
    <col min="9" max="9" width="3.5" style="27" hidden="1" customWidth="1"/>
    <col min="10" max="10" width="10.59765625" style="27" hidden="1" customWidth="1"/>
    <col min="11" max="11" width="6.5" style="27" hidden="1" customWidth="1"/>
    <col min="12" max="12" width="5.59765625" style="27" hidden="1" customWidth="1"/>
    <col min="13" max="13" width="4.69921875" style="27" hidden="1" customWidth="1"/>
    <col min="14" max="14" width="5.09765625" style="27" hidden="1" customWidth="1"/>
    <col min="15" max="15" width="4.3984375" style="27" hidden="1" customWidth="1"/>
    <col min="16" max="16" width="4.5" style="27" hidden="1" customWidth="1"/>
    <col min="17" max="17" width="4.8984375" style="27" hidden="1" customWidth="1"/>
    <col min="18" max="18" width="6.09765625" style="27" hidden="1" customWidth="1"/>
    <col min="19" max="20" width="6" style="27" hidden="1" customWidth="1"/>
    <col min="21" max="21" width="5.19921875" style="27" hidden="1" customWidth="1"/>
    <col min="22" max="22" width="5" style="27" hidden="1" customWidth="1"/>
    <col min="23" max="23" width="5.09765625" style="27" hidden="1" customWidth="1"/>
    <col min="24" max="24" width="4.69921875" style="27" hidden="1" customWidth="1"/>
    <col min="25" max="25" width="4" style="27" hidden="1" customWidth="1"/>
    <col min="26" max="29" width="0" style="27" hidden="1" customWidth="1"/>
    <col min="30" max="30" width="9.09765625" style="27" hidden="1" customWidth="1"/>
    <col min="31" max="31" width="10.69921875" style="27" hidden="1" customWidth="1"/>
    <col min="32" max="32" width="12.3984375" style="27" customWidth="1"/>
    <col min="33" max="33" width="11.69921875" style="27" bestFit="1" customWidth="1"/>
    <col min="34" max="16384" width="9" style="27" customWidth="1"/>
  </cols>
  <sheetData>
    <row r="1" spans="1:9" ht="16.5">
      <c r="A1" s="1734" t="s">
        <v>677</v>
      </c>
      <c r="B1" s="1734"/>
      <c r="C1" s="1734"/>
      <c r="D1" s="1734"/>
      <c r="E1" s="1734"/>
      <c r="F1" s="1734"/>
      <c r="G1" s="1734"/>
      <c r="H1" s="1734"/>
      <c r="I1" s="696"/>
    </row>
    <row r="2" spans="1:8" ht="21.75" customHeight="1">
      <c r="A2" s="1183"/>
      <c r="B2" s="1735" t="s">
        <v>924</v>
      </c>
      <c r="C2" s="1735"/>
      <c r="D2" s="1735"/>
      <c r="E2" s="1735"/>
      <c r="F2" s="1735"/>
      <c r="G2" s="1735"/>
      <c r="H2" s="1735"/>
    </row>
    <row r="3" spans="1:8" ht="18" customHeight="1">
      <c r="A3" s="1736"/>
      <c r="B3" s="1736"/>
      <c r="C3" s="1736"/>
      <c r="D3" s="1736"/>
      <c r="E3" s="1736"/>
      <c r="F3" s="1736"/>
      <c r="G3" s="1736"/>
      <c r="H3" s="1736"/>
    </row>
    <row r="4" spans="1:7" ht="28.5" customHeight="1">
      <c r="A4" s="697" t="s">
        <v>303</v>
      </c>
      <c r="B4" s="728" t="s">
        <v>304</v>
      </c>
      <c r="C4" s="697"/>
      <c r="D4" s="1184"/>
      <c r="E4" s="1185"/>
      <c r="F4" s="1184"/>
      <c r="G4" s="766"/>
    </row>
    <row r="5" spans="1:9" ht="53.25" customHeight="1">
      <c r="A5" s="1739" t="s">
        <v>14</v>
      </c>
      <c r="B5" s="1739" t="s">
        <v>305</v>
      </c>
      <c r="C5" s="1739" t="s">
        <v>602</v>
      </c>
      <c r="D5" s="1737" t="s">
        <v>889</v>
      </c>
      <c r="E5" s="1738"/>
      <c r="F5" s="1737" t="s">
        <v>890</v>
      </c>
      <c r="G5" s="1738"/>
      <c r="H5" s="1741" t="s">
        <v>306</v>
      </c>
      <c r="I5" s="43"/>
    </row>
    <row r="6" spans="1:9" ht="15" customHeight="1">
      <c r="A6" s="1740"/>
      <c r="B6" s="1740"/>
      <c r="C6" s="1740"/>
      <c r="D6" s="1186" t="s">
        <v>182</v>
      </c>
      <c r="E6" s="1186" t="s">
        <v>183</v>
      </c>
      <c r="F6" s="1186" t="s">
        <v>182</v>
      </c>
      <c r="G6" s="1187" t="s">
        <v>183</v>
      </c>
      <c r="H6" s="1742"/>
      <c r="I6" s="43"/>
    </row>
    <row r="7" spans="1:31" s="700" customFormat="1" ht="19.5" customHeight="1">
      <c r="A7" s="711">
        <v>1</v>
      </c>
      <c r="B7" s="732" t="s">
        <v>171</v>
      </c>
      <c r="C7" s="858" t="s">
        <v>307</v>
      </c>
      <c r="D7" s="1188">
        <f>BTN!G12</f>
        <v>14</v>
      </c>
      <c r="E7" s="220">
        <v>0</v>
      </c>
      <c r="F7" s="1189">
        <v>26</v>
      </c>
      <c r="G7" s="220">
        <v>0</v>
      </c>
      <c r="H7" s="823">
        <f>D7-F7</f>
        <v>-12</v>
      </c>
      <c r="I7" s="698"/>
      <c r="J7" s="699"/>
      <c r="AE7" s="701"/>
    </row>
    <row r="8" spans="1:10" s="700" customFormat="1" ht="19.5" customHeight="1">
      <c r="A8" s="709">
        <v>2</v>
      </c>
      <c r="B8" s="733" t="s">
        <v>308</v>
      </c>
      <c r="C8" s="856" t="s">
        <v>307</v>
      </c>
      <c r="D8" s="1188">
        <f>BTN!I12</f>
        <v>10</v>
      </c>
      <c r="E8" s="220">
        <v>0</v>
      </c>
      <c r="F8" s="1189">
        <v>4</v>
      </c>
      <c r="G8" s="220">
        <v>0</v>
      </c>
      <c r="H8" s="823">
        <f>D8-F8</f>
        <v>6</v>
      </c>
      <c r="I8" s="698"/>
      <c r="J8" s="699"/>
    </row>
    <row r="9" spans="1:9" s="700" customFormat="1" ht="19.5" customHeight="1">
      <c r="A9" s="711">
        <v>3</v>
      </c>
      <c r="B9" s="733" t="s">
        <v>173</v>
      </c>
      <c r="C9" s="856" t="s">
        <v>307</v>
      </c>
      <c r="D9" s="1188">
        <f>BTN!K12</f>
        <v>3282</v>
      </c>
      <c r="E9" s="220">
        <v>0</v>
      </c>
      <c r="F9" s="1189">
        <v>2921</v>
      </c>
      <c r="G9" s="220">
        <v>0</v>
      </c>
      <c r="H9" s="823">
        <f aca="true" t="shared" si="0" ref="H9:H26">D9-F9</f>
        <v>361</v>
      </c>
      <c r="I9" s="698"/>
    </row>
    <row r="10" spans="1:9" s="700" customFormat="1" ht="19.5" customHeight="1">
      <c r="A10" s="709">
        <v>4</v>
      </c>
      <c r="B10" s="733" t="s">
        <v>170</v>
      </c>
      <c r="C10" s="856" t="s">
        <v>307</v>
      </c>
      <c r="D10" s="220">
        <v>0</v>
      </c>
      <c r="E10" s="220">
        <v>0</v>
      </c>
      <c r="F10" s="1190">
        <v>1</v>
      </c>
      <c r="G10" s="220">
        <v>0</v>
      </c>
      <c r="H10" s="220">
        <v>0</v>
      </c>
      <c r="I10" s="698"/>
    </row>
    <row r="11" spans="1:9" s="700" customFormat="1" ht="19.5" customHeight="1">
      <c r="A11" s="711">
        <v>5</v>
      </c>
      <c r="B11" s="733" t="s">
        <v>882</v>
      </c>
      <c r="C11" s="855" t="s">
        <v>309</v>
      </c>
      <c r="D11" s="1190">
        <v>6</v>
      </c>
      <c r="E11" s="220">
        <v>0</v>
      </c>
      <c r="F11" s="1190">
        <v>4</v>
      </c>
      <c r="G11" s="220">
        <v>0</v>
      </c>
      <c r="H11" s="220">
        <v>0</v>
      </c>
      <c r="I11" s="698"/>
    </row>
    <row r="12" spans="1:10" s="700" customFormat="1" ht="19.5" customHeight="1">
      <c r="A12" s="709">
        <v>6</v>
      </c>
      <c r="B12" s="733" t="s">
        <v>821</v>
      </c>
      <c r="C12" s="855" t="s">
        <v>309</v>
      </c>
      <c r="D12" s="1190">
        <v>18</v>
      </c>
      <c r="E12" s="220">
        <v>0</v>
      </c>
      <c r="F12" s="1190">
        <v>31</v>
      </c>
      <c r="G12" s="220">
        <v>0</v>
      </c>
      <c r="H12" s="220">
        <v>0</v>
      </c>
      <c r="I12" s="698"/>
      <c r="J12" s="699"/>
    </row>
    <row r="13" spans="1:10" s="700" customFormat="1" ht="19.5" customHeight="1">
      <c r="A13" s="711">
        <v>7</v>
      </c>
      <c r="B13" s="733" t="s">
        <v>310</v>
      </c>
      <c r="C13" s="855" t="s">
        <v>309</v>
      </c>
      <c r="D13" s="1191">
        <v>3619</v>
      </c>
      <c r="E13" s="220">
        <f>BTN!U12</f>
        <v>0</v>
      </c>
      <c r="F13" s="1189">
        <v>3650</v>
      </c>
      <c r="G13" s="220">
        <v>0</v>
      </c>
      <c r="H13" s="823">
        <f t="shared" si="0"/>
        <v>-31</v>
      </c>
      <c r="I13" s="698"/>
      <c r="J13" s="699"/>
    </row>
    <row r="14" spans="1:10" s="700" customFormat="1" ht="19.5" customHeight="1">
      <c r="A14" s="709">
        <v>8</v>
      </c>
      <c r="B14" s="733" t="s">
        <v>311</v>
      </c>
      <c r="C14" s="855" t="s">
        <v>309</v>
      </c>
      <c r="D14" s="1190">
        <f>BTN!W12</f>
        <v>1</v>
      </c>
      <c r="E14" s="220">
        <v>0</v>
      </c>
      <c r="F14" s="1189">
        <v>1</v>
      </c>
      <c r="G14" s="220">
        <v>0</v>
      </c>
      <c r="H14" s="823">
        <f t="shared" si="0"/>
        <v>0</v>
      </c>
      <c r="I14" s="698"/>
      <c r="J14" s="701"/>
    </row>
    <row r="15" spans="1:10" s="700" customFormat="1" ht="19.5" customHeight="1">
      <c r="A15" s="711">
        <v>9</v>
      </c>
      <c r="B15" s="733" t="s">
        <v>179</v>
      </c>
      <c r="C15" s="855" t="s">
        <v>309</v>
      </c>
      <c r="D15" s="1188">
        <f>BTN!Y12</f>
        <v>922</v>
      </c>
      <c r="E15" s="220">
        <v>0</v>
      </c>
      <c r="F15" s="1189">
        <v>852</v>
      </c>
      <c r="G15" s="220">
        <v>0</v>
      </c>
      <c r="H15" s="823">
        <f t="shared" si="0"/>
        <v>70</v>
      </c>
      <c r="I15" s="698"/>
      <c r="J15" s="701"/>
    </row>
    <row r="16" spans="1:10" s="700" customFormat="1" ht="19.5" customHeight="1">
      <c r="A16" s="709">
        <v>10</v>
      </c>
      <c r="B16" s="733" t="s">
        <v>185</v>
      </c>
      <c r="C16" s="855" t="s">
        <v>309</v>
      </c>
      <c r="D16" s="220">
        <f>BTN!C23</f>
        <v>0</v>
      </c>
      <c r="E16" s="220">
        <v>0</v>
      </c>
      <c r="F16" s="1192">
        <v>0</v>
      </c>
      <c r="G16" s="220">
        <v>0</v>
      </c>
      <c r="H16" s="220">
        <v>0</v>
      </c>
      <c r="I16" s="698"/>
      <c r="J16" s="701"/>
    </row>
    <row r="17" spans="1:9" s="700" customFormat="1" ht="19.5" customHeight="1">
      <c r="A17" s="711">
        <v>11</v>
      </c>
      <c r="B17" s="767" t="s">
        <v>312</v>
      </c>
      <c r="C17" s="855" t="s">
        <v>309</v>
      </c>
      <c r="D17" s="220">
        <v>0</v>
      </c>
      <c r="E17" s="220">
        <v>0</v>
      </c>
      <c r="F17" s="1192">
        <v>0</v>
      </c>
      <c r="G17" s="220">
        <v>0</v>
      </c>
      <c r="H17" s="220">
        <v>0</v>
      </c>
      <c r="I17" s="698"/>
    </row>
    <row r="18" spans="1:9" s="700" customFormat="1" ht="19.5" customHeight="1">
      <c r="A18" s="709">
        <v>12</v>
      </c>
      <c r="B18" s="767" t="s">
        <v>660</v>
      </c>
      <c r="C18" s="855" t="s">
        <v>309</v>
      </c>
      <c r="D18" s="1190">
        <f>BTN!I23</f>
        <v>8</v>
      </c>
      <c r="E18" s="220">
        <v>0</v>
      </c>
      <c r="F18" s="1189">
        <v>2</v>
      </c>
      <c r="G18" s="220">
        <v>0</v>
      </c>
      <c r="H18" s="823">
        <f t="shared" si="0"/>
        <v>6</v>
      </c>
      <c r="I18" s="698"/>
    </row>
    <row r="19" spans="1:9" s="700" customFormat="1" ht="19.5" customHeight="1">
      <c r="A19" s="711">
        <v>13</v>
      </c>
      <c r="B19" s="767" t="s">
        <v>313</v>
      </c>
      <c r="C19" s="855" t="s">
        <v>309</v>
      </c>
      <c r="D19" s="1188">
        <f>BTN!K23</f>
        <v>151</v>
      </c>
      <c r="E19" s="220">
        <v>0</v>
      </c>
      <c r="F19" s="1189">
        <v>205</v>
      </c>
      <c r="G19" s="220">
        <v>0</v>
      </c>
      <c r="H19" s="823">
        <f t="shared" si="0"/>
        <v>-54</v>
      </c>
      <c r="I19" s="698"/>
    </row>
    <row r="20" spans="1:9" s="700" customFormat="1" ht="18" customHeight="1">
      <c r="A20" s="709">
        <v>14</v>
      </c>
      <c r="B20" s="767" t="s">
        <v>190</v>
      </c>
      <c r="C20" s="855" t="s">
        <v>309</v>
      </c>
      <c r="D20" s="1188">
        <f>BTN!O23</f>
        <v>5816</v>
      </c>
      <c r="E20" s="220">
        <v>0</v>
      </c>
      <c r="F20" s="1189">
        <v>7714</v>
      </c>
      <c r="G20" s="220">
        <v>0</v>
      </c>
      <c r="H20" s="823">
        <f t="shared" si="0"/>
        <v>-1898</v>
      </c>
      <c r="I20" s="698"/>
    </row>
    <row r="21" spans="1:9" s="700" customFormat="1" ht="18" customHeight="1">
      <c r="A21" s="711">
        <v>15</v>
      </c>
      <c r="B21" s="767" t="s">
        <v>314</v>
      </c>
      <c r="C21" s="855" t="s">
        <v>309</v>
      </c>
      <c r="D21" s="1188">
        <f>BTN!S23</f>
        <v>2832</v>
      </c>
      <c r="E21" s="220">
        <v>0</v>
      </c>
      <c r="F21" s="1189">
        <v>2785</v>
      </c>
      <c r="G21" s="220">
        <v>0</v>
      </c>
      <c r="H21" s="823">
        <f t="shared" si="0"/>
        <v>47</v>
      </c>
      <c r="I21" s="698"/>
    </row>
    <row r="22" spans="1:10" s="700" customFormat="1" ht="18" customHeight="1">
      <c r="A22" s="709">
        <v>16</v>
      </c>
      <c r="B22" s="233" t="s">
        <v>315</v>
      </c>
      <c r="C22" s="855" t="s">
        <v>309</v>
      </c>
      <c r="D22" s="220">
        <f>BTN!G23</f>
        <v>0</v>
      </c>
      <c r="E22" s="220">
        <v>0</v>
      </c>
      <c r="F22" s="220">
        <v>0</v>
      </c>
      <c r="G22" s="220">
        <v>0</v>
      </c>
      <c r="H22" s="220">
        <v>0</v>
      </c>
      <c r="I22" s="698"/>
      <c r="J22" s="699"/>
    </row>
    <row r="23" spans="1:9" s="703" customFormat="1" ht="18" customHeight="1">
      <c r="A23" s="711">
        <v>17</v>
      </c>
      <c r="B23" s="767" t="s">
        <v>659</v>
      </c>
      <c r="C23" s="857" t="s">
        <v>309</v>
      </c>
      <c r="D23" s="220">
        <v>0</v>
      </c>
      <c r="E23" s="220">
        <v>0</v>
      </c>
      <c r="F23" s="220">
        <v>0</v>
      </c>
      <c r="G23" s="220">
        <v>0</v>
      </c>
      <c r="H23" s="220">
        <v>0</v>
      </c>
      <c r="I23" s="702"/>
    </row>
    <row r="24" spans="1:9" s="703" customFormat="1" ht="18" customHeight="1">
      <c r="A24" s="709">
        <v>18</v>
      </c>
      <c r="B24" s="766" t="s">
        <v>289</v>
      </c>
      <c r="C24" s="857" t="s">
        <v>309</v>
      </c>
      <c r="D24" s="1191">
        <f>BTN!O12</f>
        <v>9</v>
      </c>
      <c r="E24" s="220">
        <v>0</v>
      </c>
      <c r="F24" s="1190">
        <v>38</v>
      </c>
      <c r="G24" s="220">
        <v>0</v>
      </c>
      <c r="H24" s="823">
        <f t="shared" si="0"/>
        <v>-29</v>
      </c>
      <c r="I24" s="702"/>
    </row>
    <row r="25" spans="1:25" s="700" customFormat="1" ht="18" customHeight="1">
      <c r="A25" s="711">
        <v>19</v>
      </c>
      <c r="B25" s="767" t="s">
        <v>752</v>
      </c>
      <c r="C25" s="855" t="s">
        <v>309</v>
      </c>
      <c r="D25" s="1190">
        <f>BTN!AC12</f>
        <v>1</v>
      </c>
      <c r="E25" s="220">
        <v>0</v>
      </c>
      <c r="F25" s="220">
        <v>0</v>
      </c>
      <c r="G25" s="220">
        <v>0</v>
      </c>
      <c r="H25" s="220">
        <v>0</v>
      </c>
      <c r="I25" s="698"/>
      <c r="J25" s="698"/>
      <c r="K25" s="698"/>
      <c r="L25" s="698"/>
      <c r="M25" s="698"/>
      <c r="N25" s="698"/>
      <c r="O25" s="698"/>
      <c r="P25" s="698"/>
      <c r="Q25" s="698"/>
      <c r="R25" s="698"/>
      <c r="S25" s="698"/>
      <c r="T25" s="698"/>
      <c r="U25" s="698"/>
      <c r="V25" s="698"/>
      <c r="W25" s="698"/>
      <c r="X25" s="698"/>
      <c r="Y25" s="698"/>
    </row>
    <row r="26" spans="1:25" s="700" customFormat="1" ht="18" customHeight="1">
      <c r="A26" s="709">
        <v>20</v>
      </c>
      <c r="B26" s="768" t="s">
        <v>316</v>
      </c>
      <c r="C26" s="850" t="s">
        <v>375</v>
      </c>
      <c r="D26" s="1193">
        <f>BTN!Y23</f>
        <v>32</v>
      </c>
      <c r="E26" s="220">
        <v>0</v>
      </c>
      <c r="F26" s="1194">
        <v>409</v>
      </c>
      <c r="G26" s="220">
        <v>0</v>
      </c>
      <c r="H26" s="823">
        <f t="shared" si="0"/>
        <v>-377</v>
      </c>
      <c r="I26" s="698"/>
      <c r="J26" s="698"/>
      <c r="K26" s="698"/>
      <c r="L26" s="698"/>
      <c r="M26" s="698"/>
      <c r="N26" s="698"/>
      <c r="O26" s="698"/>
      <c r="P26" s="698"/>
      <c r="Q26" s="698"/>
      <c r="R26" s="698"/>
      <c r="S26" s="698"/>
      <c r="T26" s="698"/>
      <c r="U26" s="698"/>
      <c r="V26" s="698"/>
      <c r="W26" s="698"/>
      <c r="X26" s="698"/>
      <c r="Y26" s="698"/>
    </row>
    <row r="27" spans="1:73" s="700" customFormat="1" ht="47.25" customHeight="1">
      <c r="A27" s="729" t="s">
        <v>317</v>
      </c>
      <c r="B27" s="729" t="s">
        <v>318</v>
      </c>
      <c r="C27" s="729" t="s">
        <v>653</v>
      </c>
      <c r="D27" s="1195" t="s">
        <v>829</v>
      </c>
      <c r="E27" s="691" t="s">
        <v>891</v>
      </c>
      <c r="F27" s="1196" t="s">
        <v>458</v>
      </c>
      <c r="G27" s="1197" t="s">
        <v>892</v>
      </c>
      <c r="H27" s="793" t="s">
        <v>319</v>
      </c>
      <c r="I27" s="704"/>
      <c r="J27" s="698"/>
      <c r="K27" s="698"/>
      <c r="L27" s="698"/>
      <c r="M27" s="698"/>
      <c r="N27" s="698"/>
      <c r="O27" s="698"/>
      <c r="P27" s="698"/>
      <c r="Q27" s="698"/>
      <c r="R27" s="698"/>
      <c r="S27" s="698"/>
      <c r="T27" s="698"/>
      <c r="U27" s="698"/>
      <c r="V27" s="698"/>
      <c r="W27" s="698"/>
      <c r="X27" s="698"/>
      <c r="Y27" s="698"/>
      <c r="Z27" s="698"/>
      <c r="AA27" s="698"/>
      <c r="AB27" s="698"/>
      <c r="AC27" s="698"/>
      <c r="AD27" s="761" t="s">
        <v>679</v>
      </c>
      <c r="AE27" s="698"/>
      <c r="AF27" s="698"/>
      <c r="AG27" s="698"/>
      <c r="AH27" s="698"/>
      <c r="AI27" s="698"/>
      <c r="AJ27" s="698"/>
      <c r="AK27" s="698"/>
      <c r="AL27" s="698"/>
      <c r="AM27" s="698"/>
      <c r="AN27" s="698"/>
      <c r="AO27" s="698"/>
      <c r="AP27" s="698"/>
      <c r="AQ27" s="698"/>
      <c r="AR27" s="698"/>
      <c r="AS27" s="698"/>
      <c r="AT27" s="698"/>
      <c r="AU27" s="698"/>
      <c r="AV27" s="698"/>
      <c r="AW27" s="698"/>
      <c r="AX27" s="698"/>
      <c r="AY27" s="698"/>
      <c r="AZ27" s="698"/>
      <c r="BA27" s="698"/>
      <c r="BB27" s="698"/>
      <c r="BC27" s="698"/>
      <c r="BD27" s="698"/>
      <c r="BE27" s="698"/>
      <c r="BF27" s="698"/>
      <c r="BG27" s="698"/>
      <c r="BH27" s="698"/>
      <c r="BI27" s="698"/>
      <c r="BJ27" s="698"/>
      <c r="BK27" s="698"/>
      <c r="BL27" s="698"/>
      <c r="BM27" s="698"/>
      <c r="BN27" s="698"/>
      <c r="BO27" s="698"/>
      <c r="BP27" s="698"/>
      <c r="BQ27" s="698"/>
      <c r="BR27" s="698"/>
      <c r="BS27" s="698"/>
      <c r="BT27" s="698"/>
      <c r="BU27" s="698"/>
    </row>
    <row r="28" spans="1:9" s="700" customFormat="1" ht="21" customHeight="1">
      <c r="A28" s="735" t="s">
        <v>320</v>
      </c>
      <c r="B28" s="1731" t="s">
        <v>852</v>
      </c>
      <c r="C28" s="1732"/>
      <c r="D28" s="1732"/>
      <c r="E28" s="1732"/>
      <c r="F28" s="1732"/>
      <c r="G28" s="1732"/>
      <c r="H28" s="1733"/>
      <c r="I28" s="698"/>
    </row>
    <row r="29" spans="1:9" s="700" customFormat="1" ht="21" customHeight="1">
      <c r="A29" s="734">
        <v>1</v>
      </c>
      <c r="B29" s="733" t="s">
        <v>321</v>
      </c>
      <c r="C29" s="855" t="s">
        <v>322</v>
      </c>
      <c r="D29" s="1198">
        <v>25000</v>
      </c>
      <c r="E29" s="1163">
        <v>23965</v>
      </c>
      <c r="F29" s="1199">
        <f>E29/D29*100</f>
        <v>95.86</v>
      </c>
      <c r="G29" s="1163">
        <v>26193</v>
      </c>
      <c r="H29" s="820">
        <f>E29/G29*100-100</f>
        <v>-8.506089413202005</v>
      </c>
      <c r="I29" s="698"/>
    </row>
    <row r="30" spans="1:9" s="700" customFormat="1" ht="21" customHeight="1">
      <c r="A30" s="734"/>
      <c r="B30" s="767" t="s">
        <v>323</v>
      </c>
      <c r="C30" s="855"/>
      <c r="D30" s="1198"/>
      <c r="E30" s="1163">
        <v>0</v>
      </c>
      <c r="F30" s="1199"/>
      <c r="G30" s="1163">
        <v>0</v>
      </c>
      <c r="H30" s="820"/>
      <c r="I30" s="698"/>
    </row>
    <row r="31" spans="1:9" s="700" customFormat="1" ht="21" customHeight="1">
      <c r="A31" s="734">
        <v>2</v>
      </c>
      <c r="B31" s="733" t="s">
        <v>622</v>
      </c>
      <c r="C31" s="864" t="s">
        <v>324</v>
      </c>
      <c r="D31" s="1198">
        <f>D32+D33+D34</f>
        <v>500</v>
      </c>
      <c r="E31" s="237">
        <f>SUM(E32:E34)</f>
        <v>54</v>
      </c>
      <c r="F31" s="1199">
        <f aca="true" t="shared" si="1" ref="F31:F37">E31/D31*100</f>
        <v>10.8</v>
      </c>
      <c r="G31" s="1163">
        <f>SUM(G32:G34)</f>
        <v>28</v>
      </c>
      <c r="H31" s="820">
        <f aca="true" t="shared" si="2" ref="H31:H37">E31/G31*100-100</f>
        <v>92.85714285714286</v>
      </c>
      <c r="I31" s="698"/>
    </row>
    <row r="32" spans="1:9" s="700" customFormat="1" ht="20.25" customHeight="1">
      <c r="A32" s="734"/>
      <c r="B32" s="730" t="s">
        <v>455</v>
      </c>
      <c r="C32" s="864" t="s">
        <v>325</v>
      </c>
      <c r="D32" s="1200">
        <v>50</v>
      </c>
      <c r="E32" s="1163">
        <v>0</v>
      </c>
      <c r="F32" s="1199">
        <f t="shared" si="1"/>
        <v>0</v>
      </c>
      <c r="G32" s="919">
        <v>0</v>
      </c>
      <c r="H32" s="919">
        <v>0</v>
      </c>
      <c r="I32" s="698"/>
    </row>
    <row r="33" spans="1:9" s="700" customFormat="1" ht="20.25" customHeight="1">
      <c r="A33" s="734"/>
      <c r="B33" s="730" t="s">
        <v>596</v>
      </c>
      <c r="C33" s="864" t="s">
        <v>325</v>
      </c>
      <c r="D33" s="1200">
        <v>400</v>
      </c>
      <c r="E33" s="1201">
        <v>44</v>
      </c>
      <c r="F33" s="1199">
        <f t="shared" si="1"/>
        <v>11</v>
      </c>
      <c r="G33" s="919">
        <v>12</v>
      </c>
      <c r="H33" s="820">
        <f t="shared" si="2"/>
        <v>266.66666666666663</v>
      </c>
      <c r="I33" s="698"/>
    </row>
    <row r="34" spans="1:9" s="700" customFormat="1" ht="20.25" customHeight="1">
      <c r="A34" s="734"/>
      <c r="B34" s="730" t="s">
        <v>456</v>
      </c>
      <c r="C34" s="864" t="s">
        <v>325</v>
      </c>
      <c r="D34" s="1200">
        <v>50</v>
      </c>
      <c r="E34" s="919">
        <v>10</v>
      </c>
      <c r="F34" s="1202">
        <f t="shared" si="1"/>
        <v>20</v>
      </c>
      <c r="G34" s="919">
        <v>16</v>
      </c>
      <c r="H34" s="820">
        <f t="shared" si="2"/>
        <v>-37.5</v>
      </c>
      <c r="I34" s="698"/>
    </row>
    <row r="35" spans="1:33" s="43" customFormat="1" ht="17.25" customHeight="1">
      <c r="A35" s="769">
        <v>3</v>
      </c>
      <c r="B35" s="771" t="s">
        <v>585</v>
      </c>
      <c r="C35" s="864" t="s">
        <v>375</v>
      </c>
      <c r="D35" s="1203">
        <f>D36+D37</f>
        <v>13000</v>
      </c>
      <c r="E35" s="1203">
        <f>SUM(E36:E37)</f>
        <v>0</v>
      </c>
      <c r="F35" s="1202">
        <f t="shared" si="1"/>
        <v>0</v>
      </c>
      <c r="G35" s="1163">
        <f>G37+G36</f>
        <v>13000</v>
      </c>
      <c r="H35" s="820">
        <f t="shared" si="2"/>
        <v>-100</v>
      </c>
      <c r="I35" s="772"/>
      <c r="K35" s="46"/>
      <c r="L35" s="46"/>
      <c r="M35" s="46"/>
      <c r="N35" s="773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705"/>
      <c r="AG35" s="895"/>
    </row>
    <row r="36" spans="1:26" s="43" customFormat="1" ht="17.25" customHeight="1">
      <c r="A36" s="774"/>
      <c r="B36" s="730" t="s">
        <v>586</v>
      </c>
      <c r="C36" s="1062" t="s">
        <v>325</v>
      </c>
      <c r="D36" s="1204">
        <v>3000</v>
      </c>
      <c r="E36" s="919">
        <v>0</v>
      </c>
      <c r="F36" s="1202">
        <f t="shared" si="1"/>
        <v>0</v>
      </c>
      <c r="G36" s="919">
        <v>3000</v>
      </c>
      <c r="H36" s="820">
        <f t="shared" si="2"/>
        <v>-100</v>
      </c>
      <c r="I36" s="772"/>
      <c r="K36" s="46"/>
      <c r="L36" s="46"/>
      <c r="M36" s="46"/>
      <c r="N36" s="773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705"/>
    </row>
    <row r="37" spans="1:26" s="43" customFormat="1" ht="18.75" customHeight="1">
      <c r="A37" s="775"/>
      <c r="B37" s="731" t="s">
        <v>587</v>
      </c>
      <c r="C37" s="1063" t="s">
        <v>325</v>
      </c>
      <c r="D37" s="1205">
        <v>10000</v>
      </c>
      <c r="E37" s="1206">
        <v>0</v>
      </c>
      <c r="F37" s="1207">
        <f t="shared" si="1"/>
        <v>0</v>
      </c>
      <c r="G37" s="1206">
        <v>10000</v>
      </c>
      <c r="H37" s="826">
        <f t="shared" si="2"/>
        <v>-100</v>
      </c>
      <c r="I37" s="772"/>
      <c r="K37" s="46"/>
      <c r="L37" s="46"/>
      <c r="M37" s="46"/>
      <c r="N37" s="773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705"/>
    </row>
    <row r="38" spans="1:9" s="748" customFormat="1" ht="20.25" customHeight="1">
      <c r="A38" s="851" t="s">
        <v>327</v>
      </c>
      <c r="B38" s="1748" t="s">
        <v>747</v>
      </c>
      <c r="C38" s="1749"/>
      <c r="D38" s="1749"/>
      <c r="E38" s="1749"/>
      <c r="F38" s="1749"/>
      <c r="G38" s="1749"/>
      <c r="H38" s="1750"/>
      <c r="I38" s="749"/>
    </row>
    <row r="39" spans="1:9" s="700" customFormat="1" ht="20.25" customHeight="1">
      <c r="A39" s="736">
        <v>1</v>
      </c>
      <c r="B39" s="737" t="s">
        <v>328</v>
      </c>
      <c r="C39" s="1059" t="s">
        <v>324</v>
      </c>
      <c r="D39" s="1208">
        <v>47</v>
      </c>
      <c r="E39" s="1209">
        <v>45</v>
      </c>
      <c r="F39" s="1210">
        <f>E39/D39*100</f>
        <v>95.74468085106383</v>
      </c>
      <c r="G39" s="1163">
        <v>45</v>
      </c>
      <c r="H39" s="824">
        <f>E39/G39*100-100</f>
        <v>0</v>
      </c>
      <c r="I39" s="698"/>
    </row>
    <row r="40" spans="1:9" s="700" customFormat="1" ht="20.25" customHeight="1">
      <c r="A40" s="734">
        <v>2</v>
      </c>
      <c r="B40" s="733" t="s">
        <v>329</v>
      </c>
      <c r="C40" s="855" t="s">
        <v>375</v>
      </c>
      <c r="D40" s="1211">
        <f>SUM(D41:D43)</f>
        <v>96</v>
      </c>
      <c r="E40" s="1212">
        <f>SUM(E41:E43)</f>
        <v>96</v>
      </c>
      <c r="F40" s="1212">
        <f>SUM(F41:F43)</f>
        <v>200</v>
      </c>
      <c r="G40" s="1139">
        <f>SUM(G41:G43)</f>
        <v>96</v>
      </c>
      <c r="H40" s="1213">
        <v>0</v>
      </c>
      <c r="I40" s="698"/>
    </row>
    <row r="41" spans="1:9" s="700" customFormat="1" ht="20.25" customHeight="1">
      <c r="A41" s="734"/>
      <c r="B41" s="899" t="s">
        <v>783</v>
      </c>
      <c r="C41" s="855" t="s">
        <v>375</v>
      </c>
      <c r="D41" s="1213">
        <v>0</v>
      </c>
      <c r="E41" s="1213">
        <v>0</v>
      </c>
      <c r="F41" s="1213">
        <v>0</v>
      </c>
      <c r="G41" s="1213">
        <v>0</v>
      </c>
      <c r="H41" s="1213">
        <v>0</v>
      </c>
      <c r="I41" s="698"/>
    </row>
    <row r="42" spans="1:10" s="700" customFormat="1" ht="20.25" customHeight="1">
      <c r="A42" s="734"/>
      <c r="B42" s="899" t="s">
        <v>460</v>
      </c>
      <c r="C42" s="855" t="s">
        <v>375</v>
      </c>
      <c r="D42" s="1214">
        <v>54</v>
      </c>
      <c r="E42" s="1213">
        <v>54</v>
      </c>
      <c r="F42" s="1215">
        <f>E42/D42*100</f>
        <v>100</v>
      </c>
      <c r="G42" s="1213">
        <v>54</v>
      </c>
      <c r="H42" s="1213">
        <v>0</v>
      </c>
      <c r="I42" s="698"/>
      <c r="J42" s="706"/>
    </row>
    <row r="43" spans="1:9" s="700" customFormat="1" ht="20.25" customHeight="1">
      <c r="A43" s="734"/>
      <c r="B43" s="899" t="s">
        <v>461</v>
      </c>
      <c r="C43" s="855" t="s">
        <v>375</v>
      </c>
      <c r="D43" s="1214">
        <v>42</v>
      </c>
      <c r="E43" s="1216">
        <v>42</v>
      </c>
      <c r="F43" s="1215">
        <f>E43/D43*100</f>
        <v>100</v>
      </c>
      <c r="G43" s="1213">
        <v>42</v>
      </c>
      <c r="H43" s="1213">
        <v>0</v>
      </c>
      <c r="I43" s="698"/>
    </row>
    <row r="44" spans="1:9" s="700" customFormat="1" ht="20.25" customHeight="1">
      <c r="A44" s="739" t="s">
        <v>330</v>
      </c>
      <c r="B44" s="1745" t="s">
        <v>853</v>
      </c>
      <c r="C44" s="1746"/>
      <c r="D44" s="1746"/>
      <c r="E44" s="1746"/>
      <c r="F44" s="1746"/>
      <c r="G44" s="1746"/>
      <c r="H44" s="1747"/>
      <c r="I44" s="698"/>
    </row>
    <row r="45" spans="1:9" s="700" customFormat="1" ht="18.75" customHeight="1">
      <c r="A45" s="734">
        <v>1</v>
      </c>
      <c r="B45" s="733" t="s">
        <v>331</v>
      </c>
      <c r="C45" s="864" t="s">
        <v>324</v>
      </c>
      <c r="D45" s="1217">
        <f>D46+D47</f>
        <v>3128</v>
      </c>
      <c r="E45" s="1163">
        <f>E46+E47</f>
        <v>3253</v>
      </c>
      <c r="F45" s="1199">
        <f>E45/D45*100</f>
        <v>103.99616368286443</v>
      </c>
      <c r="G45" s="1218">
        <f>SUM(G46:G47)</f>
        <v>3176</v>
      </c>
      <c r="H45" s="820">
        <f aca="true" t="shared" si="3" ref="H45:H54">E45/G45*100-100</f>
        <v>2.424433249370267</v>
      </c>
      <c r="I45" s="698"/>
    </row>
    <row r="46" spans="1:9" s="700" customFormat="1" ht="18.75" customHeight="1">
      <c r="A46" s="734"/>
      <c r="B46" s="730" t="s">
        <v>412</v>
      </c>
      <c r="C46" s="864" t="s">
        <v>324</v>
      </c>
      <c r="D46" s="1219">
        <f>tamthan!F15</f>
        <v>1512</v>
      </c>
      <c r="E46" s="919">
        <f>tamthan!G15</f>
        <v>1568</v>
      </c>
      <c r="F46" s="1199">
        <f aca="true" t="shared" si="4" ref="F46:F54">E46/D46*100</f>
        <v>103.7037037037037</v>
      </c>
      <c r="G46" s="1220">
        <v>1522</v>
      </c>
      <c r="H46" s="825">
        <f t="shared" si="3"/>
        <v>3.0223390275952795</v>
      </c>
      <c r="I46" s="698"/>
    </row>
    <row r="47" spans="1:9" s="700" customFormat="1" ht="18.75" customHeight="1">
      <c r="A47" s="734"/>
      <c r="B47" s="730" t="s">
        <v>413</v>
      </c>
      <c r="C47" s="864" t="s">
        <v>324</v>
      </c>
      <c r="D47" s="1219">
        <f>tamthan!I15</f>
        <v>1616</v>
      </c>
      <c r="E47" s="919">
        <f>tamthan!J15</f>
        <v>1685</v>
      </c>
      <c r="F47" s="1199">
        <f t="shared" si="4"/>
        <v>104.26980198019803</v>
      </c>
      <c r="G47" s="1220">
        <v>1654</v>
      </c>
      <c r="H47" s="825">
        <f t="shared" si="3"/>
        <v>1.8742442563482626</v>
      </c>
      <c r="I47" s="698"/>
    </row>
    <row r="48" spans="1:9" s="700" customFormat="1" ht="18.75" customHeight="1">
      <c r="A48" s="734">
        <v>2</v>
      </c>
      <c r="B48" s="733" t="s">
        <v>332</v>
      </c>
      <c r="C48" s="864" t="s">
        <v>324</v>
      </c>
      <c r="D48" s="774">
        <f>D49+D50</f>
        <v>70</v>
      </c>
      <c r="E48" s="1221">
        <f>E49+E50</f>
        <v>77</v>
      </c>
      <c r="F48" s="1199">
        <f t="shared" si="4"/>
        <v>110.00000000000001</v>
      </c>
      <c r="G48" s="1222">
        <f>SUM(G49:G50)</f>
        <v>82</v>
      </c>
      <c r="H48" s="820">
        <f t="shared" si="3"/>
        <v>-6.097560975609767</v>
      </c>
      <c r="I48" s="698"/>
    </row>
    <row r="49" spans="1:9" s="700" customFormat="1" ht="18.75" customHeight="1">
      <c r="A49" s="734"/>
      <c r="B49" s="730" t="s">
        <v>412</v>
      </c>
      <c r="C49" s="864" t="s">
        <v>324</v>
      </c>
      <c r="D49" s="1223">
        <v>30</v>
      </c>
      <c r="E49" s="1224">
        <v>47</v>
      </c>
      <c r="F49" s="1199">
        <f t="shared" si="4"/>
        <v>156.66666666666666</v>
      </c>
      <c r="G49" s="1220">
        <v>47</v>
      </c>
      <c r="H49" s="825">
        <f t="shared" si="3"/>
        <v>0</v>
      </c>
      <c r="I49" s="698"/>
    </row>
    <row r="50" spans="1:9" s="700" customFormat="1" ht="18.75" customHeight="1">
      <c r="A50" s="734"/>
      <c r="B50" s="730" t="s">
        <v>413</v>
      </c>
      <c r="C50" s="864" t="s">
        <v>324</v>
      </c>
      <c r="D50" s="1223">
        <v>40</v>
      </c>
      <c r="E50" s="919">
        <v>30</v>
      </c>
      <c r="F50" s="1199">
        <f t="shared" si="4"/>
        <v>75</v>
      </c>
      <c r="G50" s="1220">
        <v>35</v>
      </c>
      <c r="H50" s="922">
        <f t="shared" si="3"/>
        <v>-14.285714285714292</v>
      </c>
      <c r="I50" s="698"/>
    </row>
    <row r="51" spans="1:30" s="700" customFormat="1" ht="18.75" customHeight="1">
      <c r="A51" s="734">
        <v>3</v>
      </c>
      <c r="B51" s="733" t="s">
        <v>597</v>
      </c>
      <c r="C51" s="864" t="s">
        <v>324</v>
      </c>
      <c r="D51" s="1217">
        <f>D52+D53</f>
        <v>2217</v>
      </c>
      <c r="E51" s="220">
        <f>E52+E53</f>
        <v>2343</v>
      </c>
      <c r="F51" s="1199">
        <f>E51/D51*100</f>
        <v>105.68335588633289</v>
      </c>
      <c r="G51" s="1218">
        <f>G52+G53</f>
        <v>2267</v>
      </c>
      <c r="H51" s="825">
        <f t="shared" si="3"/>
        <v>3.3524481693868466</v>
      </c>
      <c r="I51" s="698"/>
      <c r="AD51" s="1044"/>
    </row>
    <row r="52" spans="1:9" s="700" customFormat="1" ht="18.75" customHeight="1">
      <c r="A52" s="734"/>
      <c r="B52" s="730" t="s">
        <v>412</v>
      </c>
      <c r="C52" s="864" t="s">
        <v>324</v>
      </c>
      <c r="D52" s="1219">
        <v>1069</v>
      </c>
      <c r="E52" s="919">
        <v>1139</v>
      </c>
      <c r="F52" s="1199">
        <f t="shared" si="4"/>
        <v>106.54817586529465</v>
      </c>
      <c r="G52" s="1220">
        <v>1092</v>
      </c>
      <c r="H52" s="825">
        <f t="shared" si="3"/>
        <v>4.304029304029314</v>
      </c>
      <c r="I52" s="698"/>
    </row>
    <row r="53" spans="1:9" s="700" customFormat="1" ht="18.75" customHeight="1">
      <c r="A53" s="734"/>
      <c r="B53" s="730" t="s">
        <v>413</v>
      </c>
      <c r="C53" s="864" t="s">
        <v>324</v>
      </c>
      <c r="D53" s="1219">
        <v>1148</v>
      </c>
      <c r="E53" s="919">
        <v>1204</v>
      </c>
      <c r="F53" s="1199">
        <f t="shared" si="4"/>
        <v>104.8780487804878</v>
      </c>
      <c r="G53" s="1220">
        <v>1175</v>
      </c>
      <c r="H53" s="825">
        <f t="shared" si="3"/>
        <v>2.4680851063829863</v>
      </c>
      <c r="I53" s="698"/>
    </row>
    <row r="54" spans="1:9" s="700" customFormat="1" ht="18.75" customHeight="1">
      <c r="A54" s="734">
        <v>4</v>
      </c>
      <c r="B54" s="733" t="s">
        <v>851</v>
      </c>
      <c r="C54" s="864" t="s">
        <v>746</v>
      </c>
      <c r="D54" s="774">
        <v>147</v>
      </c>
      <c r="E54" s="1163">
        <v>147</v>
      </c>
      <c r="F54" s="1199">
        <f t="shared" si="4"/>
        <v>100</v>
      </c>
      <c r="G54" s="1218">
        <v>147</v>
      </c>
      <c r="H54" s="820">
        <f t="shared" si="3"/>
        <v>0</v>
      </c>
      <c r="I54" s="698"/>
    </row>
    <row r="55" spans="1:50" s="700" customFormat="1" ht="20.25" customHeight="1">
      <c r="A55" s="740" t="s">
        <v>333</v>
      </c>
      <c r="B55" s="1751" t="s">
        <v>335</v>
      </c>
      <c r="C55" s="1752"/>
      <c r="D55" s="1752"/>
      <c r="E55" s="1752"/>
      <c r="F55" s="1752"/>
      <c r="G55" s="1752"/>
      <c r="H55" s="1753"/>
      <c r="I55" s="707"/>
      <c r="J55" s="698"/>
      <c r="K55" s="698"/>
      <c r="L55" s="698"/>
      <c r="M55" s="698"/>
      <c r="N55" s="698"/>
      <c r="O55" s="698"/>
      <c r="P55" s="698"/>
      <c r="Q55" s="698"/>
      <c r="R55" s="698"/>
      <c r="S55" s="698"/>
      <c r="T55" s="698"/>
      <c r="U55" s="698"/>
      <c r="V55" s="698"/>
      <c r="W55" s="698"/>
      <c r="X55" s="698"/>
      <c r="Y55" s="698"/>
      <c r="Z55" s="698"/>
      <c r="AA55" s="698"/>
      <c r="AB55" s="698"/>
      <c r="AC55" s="698"/>
      <c r="AD55" s="698"/>
      <c r="AE55" s="698"/>
      <c r="AF55" s="698"/>
      <c r="AG55" s="698"/>
      <c r="AH55" s="698"/>
      <c r="AI55" s="698"/>
      <c r="AJ55" s="698"/>
      <c r="AK55" s="698"/>
      <c r="AL55" s="698"/>
      <c r="AM55" s="698"/>
      <c r="AN55" s="698"/>
      <c r="AO55" s="698"/>
      <c r="AP55" s="698"/>
      <c r="AQ55" s="698"/>
      <c r="AR55" s="698"/>
      <c r="AS55" s="698"/>
      <c r="AT55" s="698"/>
      <c r="AU55" s="698"/>
      <c r="AV55" s="698"/>
      <c r="AW55" s="698"/>
      <c r="AX55" s="698"/>
    </row>
    <row r="56" spans="1:9" s="700" customFormat="1" ht="18.75" customHeight="1">
      <c r="A56" s="741">
        <v>1</v>
      </c>
      <c r="B56" s="742" t="s">
        <v>336</v>
      </c>
      <c r="C56" s="1060" t="s">
        <v>324</v>
      </c>
      <c r="D56" s="1225">
        <f>lao!C16</f>
        <v>16500</v>
      </c>
      <c r="E56" s="1163">
        <f>lao!D16</f>
        <v>9924</v>
      </c>
      <c r="F56" s="1199">
        <f>E56/D56*100</f>
        <v>60.14545454545455</v>
      </c>
      <c r="G56" s="1163">
        <v>16590</v>
      </c>
      <c r="H56" s="820">
        <f>E56/G56*100-100</f>
        <v>-40.180831826401445</v>
      </c>
      <c r="I56" s="698"/>
    </row>
    <row r="57" spans="1:9" s="700" customFormat="1" ht="18.75" customHeight="1">
      <c r="A57" s="741">
        <v>2</v>
      </c>
      <c r="B57" s="742" t="s">
        <v>337</v>
      </c>
      <c r="C57" s="1060" t="s">
        <v>322</v>
      </c>
      <c r="D57" s="1225">
        <f>lao!F16</f>
        <v>11500</v>
      </c>
      <c r="E57" s="1163">
        <f>lao!G16</f>
        <v>7633</v>
      </c>
      <c r="F57" s="1199">
        <f>E57/D57*100</f>
        <v>66.37391304347827</v>
      </c>
      <c r="G57" s="1163">
        <v>10702</v>
      </c>
      <c r="H57" s="820">
        <f>E57/G57*100-100</f>
        <v>-28.676882825640064</v>
      </c>
      <c r="I57" s="698"/>
    </row>
    <row r="58" spans="1:9" s="700" customFormat="1" ht="18.75" customHeight="1">
      <c r="A58" s="741">
        <v>3</v>
      </c>
      <c r="B58" s="742" t="s">
        <v>338</v>
      </c>
      <c r="C58" s="1060" t="s">
        <v>324</v>
      </c>
      <c r="D58" s="586">
        <f>lao!I16</f>
        <v>210</v>
      </c>
      <c r="E58" s="1163">
        <f>lao!J16</f>
        <v>147</v>
      </c>
      <c r="F58" s="1199">
        <f>E58/D58*100</f>
        <v>70</v>
      </c>
      <c r="G58" s="1163">
        <v>168</v>
      </c>
      <c r="H58" s="820">
        <f>E58/G58*100-100</f>
        <v>-12.5</v>
      </c>
      <c r="I58" s="698"/>
    </row>
    <row r="59" spans="1:9" s="700" customFormat="1" ht="18.75" customHeight="1">
      <c r="A59" s="741">
        <v>4</v>
      </c>
      <c r="B59" s="742" t="s">
        <v>454</v>
      </c>
      <c r="C59" s="1060" t="s">
        <v>324</v>
      </c>
      <c r="D59" s="1226">
        <v>210</v>
      </c>
      <c r="E59" s="1163">
        <v>179</v>
      </c>
      <c r="F59" s="1199">
        <f>E59/D59*100</f>
        <v>85.23809523809524</v>
      </c>
      <c r="G59" s="1163">
        <v>212</v>
      </c>
      <c r="H59" s="820">
        <f>E59/G59*100-100</f>
        <v>-15.566037735849065</v>
      </c>
      <c r="I59" s="698"/>
    </row>
    <row r="60" spans="1:9" s="700" customFormat="1" ht="18.75" customHeight="1">
      <c r="A60" s="741">
        <v>5</v>
      </c>
      <c r="B60" s="742" t="s">
        <v>814</v>
      </c>
      <c r="C60" s="1060" t="s">
        <v>324</v>
      </c>
      <c r="D60" s="586">
        <f>lao!L16</f>
        <v>360</v>
      </c>
      <c r="E60" s="1163">
        <f>lao!M16</f>
        <v>256</v>
      </c>
      <c r="F60" s="1199">
        <f>E60/D60*100</f>
        <v>71.11111111111111</v>
      </c>
      <c r="G60" s="1163">
        <v>364</v>
      </c>
      <c r="H60" s="820">
        <f>E60/G60*100-100</f>
        <v>-29.670329670329664</v>
      </c>
      <c r="I60" s="698"/>
    </row>
    <row r="61" spans="1:9" s="700" customFormat="1" ht="18.75" customHeight="1">
      <c r="A61" s="741">
        <v>6</v>
      </c>
      <c r="B61" s="743" t="s">
        <v>339</v>
      </c>
      <c r="C61" s="1061" t="s">
        <v>0</v>
      </c>
      <c r="D61" s="1227"/>
      <c r="E61" s="1228">
        <v>0</v>
      </c>
      <c r="F61" s="1210"/>
      <c r="G61" s="919">
        <v>0</v>
      </c>
      <c r="H61" s="824"/>
      <c r="I61" s="698"/>
    </row>
    <row r="62" spans="1:9" s="700" customFormat="1" ht="18.75" customHeight="1">
      <c r="A62" s="741">
        <v>7</v>
      </c>
      <c r="B62" s="1105" t="s">
        <v>917</v>
      </c>
      <c r="C62" s="1060" t="s">
        <v>324</v>
      </c>
      <c r="D62" s="1226"/>
      <c r="E62" s="1229">
        <v>209</v>
      </c>
      <c r="F62" s="1199"/>
      <c r="G62" s="1224"/>
      <c r="H62" s="820"/>
      <c r="I62" s="698"/>
    </row>
    <row r="63" spans="1:9" s="700" customFormat="1" ht="19.5" customHeight="1">
      <c r="A63" s="740"/>
      <c r="B63" s="1751" t="s">
        <v>859</v>
      </c>
      <c r="C63" s="1752"/>
      <c r="D63" s="1752"/>
      <c r="E63" s="1752"/>
      <c r="F63" s="1752"/>
      <c r="G63" s="1752"/>
      <c r="H63" s="1753"/>
      <c r="I63" s="698"/>
    </row>
    <row r="64" spans="1:9" s="700" customFormat="1" ht="18.75" customHeight="1">
      <c r="A64" s="741">
        <v>1</v>
      </c>
      <c r="B64" s="742" t="s">
        <v>340</v>
      </c>
      <c r="C64" s="860" t="s">
        <v>347</v>
      </c>
      <c r="D64" s="1225">
        <f>ARI!C12</f>
        <v>130000</v>
      </c>
      <c r="E64" s="1163">
        <f>ARI!D12</f>
        <v>94223</v>
      </c>
      <c r="F64" s="1199">
        <f>E64/D64*100</f>
        <v>72.47923076923077</v>
      </c>
      <c r="G64" s="1163">
        <v>99783</v>
      </c>
      <c r="H64" s="820">
        <f>E64/G64*100-100</f>
        <v>-5.572091438421381</v>
      </c>
      <c r="I64" s="698"/>
    </row>
    <row r="65" spans="1:9" s="700" customFormat="1" ht="18.75" customHeight="1">
      <c r="A65" s="741">
        <v>2</v>
      </c>
      <c r="B65" s="742" t="s">
        <v>341</v>
      </c>
      <c r="C65" s="1058" t="s">
        <v>325</v>
      </c>
      <c r="D65" s="1225">
        <v>100000</v>
      </c>
      <c r="E65" s="1163">
        <f>ARI!F12</f>
        <v>80830</v>
      </c>
      <c r="F65" s="1199">
        <f>E65/D65*100</f>
        <v>80.83</v>
      </c>
      <c r="G65" s="1163">
        <v>95691</v>
      </c>
      <c r="H65" s="820">
        <f>E65/G65*100-100</f>
        <v>-15.530196152198215</v>
      </c>
      <c r="I65" s="698"/>
    </row>
    <row r="66" spans="1:9" s="700" customFormat="1" ht="18.75" customHeight="1">
      <c r="A66" s="797">
        <v>3</v>
      </c>
      <c r="B66" s="798" t="s">
        <v>342</v>
      </c>
      <c r="C66" s="1059" t="s">
        <v>325</v>
      </c>
      <c r="D66" s="1230">
        <f>ARI!G12</f>
        <v>100000</v>
      </c>
      <c r="E66" s="920">
        <f>ARI!H12</f>
        <v>77016</v>
      </c>
      <c r="F66" s="1210">
        <f>E66/D66*100</f>
        <v>77.01599999999999</v>
      </c>
      <c r="G66" s="920">
        <v>92842</v>
      </c>
      <c r="H66" s="824">
        <f>E66/G66*100-100</f>
        <v>-17.046164451433626</v>
      </c>
      <c r="I66" s="698"/>
    </row>
    <row r="67" spans="1:9" s="700" customFormat="1" ht="18.75" customHeight="1">
      <c r="A67" s="797">
        <v>4</v>
      </c>
      <c r="B67" s="881" t="s">
        <v>343</v>
      </c>
      <c r="C67" s="882"/>
      <c r="D67" s="1208"/>
      <c r="E67" s="920">
        <f>ARI!J12</f>
        <v>0</v>
      </c>
      <c r="F67" s="1210"/>
      <c r="G67" s="920">
        <v>2</v>
      </c>
      <c r="H67" s="920">
        <v>0</v>
      </c>
      <c r="I67" s="698"/>
    </row>
    <row r="68" spans="1:9" s="700" customFormat="1" ht="20.25" customHeight="1">
      <c r="A68" s="883" t="s">
        <v>334</v>
      </c>
      <c r="B68" s="1763" t="s">
        <v>345</v>
      </c>
      <c r="C68" s="1764"/>
      <c r="D68" s="1764"/>
      <c r="E68" s="1764"/>
      <c r="F68" s="1764"/>
      <c r="G68" s="1764"/>
      <c r="H68" s="1765"/>
      <c r="I68" s="698"/>
    </row>
    <row r="69" spans="1:9" s="700" customFormat="1" ht="18.75" customHeight="1">
      <c r="A69" s="776"/>
      <c r="B69" s="777" t="s">
        <v>453</v>
      </c>
      <c r="C69" s="859" t="s">
        <v>0</v>
      </c>
      <c r="D69" s="1231" t="s">
        <v>528</v>
      </c>
      <c r="E69" s="1232">
        <f>F70</f>
        <v>96.72782874617737</v>
      </c>
      <c r="F69" s="1233"/>
      <c r="G69" s="1232">
        <v>96.9</v>
      </c>
      <c r="H69" s="820">
        <f aca="true" t="shared" si="5" ref="H69:H76">E69/G69*100-100</f>
        <v>-0.1776793125104632</v>
      </c>
      <c r="I69" s="698"/>
    </row>
    <row r="70" spans="1:9" s="700" customFormat="1" ht="18.75" customHeight="1">
      <c r="A70" s="776">
        <v>1</v>
      </c>
      <c r="B70" s="747" t="s">
        <v>346</v>
      </c>
      <c r="C70" s="860" t="s">
        <v>347</v>
      </c>
      <c r="D70" s="1234">
        <f>TCMR!C11</f>
        <v>13080</v>
      </c>
      <c r="E70" s="1163">
        <f>TCMR!D11</f>
        <v>12652</v>
      </c>
      <c r="F70" s="1235">
        <f>E70/D70*100</f>
        <v>96.72782874617737</v>
      </c>
      <c r="G70" s="1163">
        <v>12975</v>
      </c>
      <c r="H70" s="820">
        <f t="shared" si="5"/>
        <v>-2.48940269749518</v>
      </c>
      <c r="I70" s="698"/>
    </row>
    <row r="71" spans="1:9" s="700" customFormat="1" ht="18.75" customHeight="1">
      <c r="A71" s="776">
        <v>2</v>
      </c>
      <c r="B71" s="747" t="s">
        <v>667</v>
      </c>
      <c r="C71" s="860" t="s">
        <v>348</v>
      </c>
      <c r="D71" s="1234">
        <f>TCMR!F11</f>
        <v>12989</v>
      </c>
      <c r="E71" s="1163">
        <f>TCMR!G11</f>
        <v>12074</v>
      </c>
      <c r="F71" s="1199">
        <f>E71/D71*100</f>
        <v>92.95557779659713</v>
      </c>
      <c r="G71" s="1163">
        <v>11451</v>
      </c>
      <c r="H71" s="820">
        <f t="shared" si="5"/>
        <v>5.440572875731391</v>
      </c>
      <c r="I71" s="698"/>
    </row>
    <row r="72" spans="1:9" s="700" customFormat="1" ht="18.75" customHeight="1">
      <c r="A72" s="776">
        <v>3</v>
      </c>
      <c r="B72" s="747" t="s">
        <v>661</v>
      </c>
      <c r="C72" s="860" t="s">
        <v>348</v>
      </c>
      <c r="D72" s="867">
        <v>0</v>
      </c>
      <c r="E72" s="867">
        <v>0</v>
      </c>
      <c r="F72" s="867">
        <v>0</v>
      </c>
      <c r="G72" s="867">
        <v>0</v>
      </c>
      <c r="H72" s="1163">
        <v>0</v>
      </c>
      <c r="I72" s="698"/>
    </row>
    <row r="73" spans="1:9" s="700" customFormat="1" ht="18.75" customHeight="1">
      <c r="A73" s="776">
        <v>4</v>
      </c>
      <c r="B73" s="747" t="s">
        <v>462</v>
      </c>
      <c r="C73" s="860" t="s">
        <v>347</v>
      </c>
      <c r="D73" s="1234">
        <f>TCMR!I11</f>
        <v>13084</v>
      </c>
      <c r="E73" s="1163">
        <f>TCMR!J11</f>
        <v>11719</v>
      </c>
      <c r="F73" s="1199">
        <f>E73/D73*100</f>
        <v>89.56741057780495</v>
      </c>
      <c r="G73" s="1163">
        <v>12042</v>
      </c>
      <c r="H73" s="820">
        <f t="shared" si="5"/>
        <v>-2.6822786912472907</v>
      </c>
      <c r="I73" s="698"/>
    </row>
    <row r="74" spans="1:9" s="700" customFormat="1" ht="18.75" customHeight="1">
      <c r="A74" s="776">
        <v>5</v>
      </c>
      <c r="B74" s="747" t="s">
        <v>349</v>
      </c>
      <c r="C74" s="860" t="s">
        <v>347</v>
      </c>
      <c r="D74" s="1234">
        <f>TCMR!L11</f>
        <v>13565</v>
      </c>
      <c r="E74" s="1163">
        <f>TCMR!M11</f>
        <v>12576</v>
      </c>
      <c r="F74" s="1199">
        <f>E74/D74*100</f>
        <v>92.70917803169922</v>
      </c>
      <c r="G74" s="1163">
        <v>13475</v>
      </c>
      <c r="H74" s="820">
        <f t="shared" si="5"/>
        <v>-6.671614100185536</v>
      </c>
      <c r="I74" s="698"/>
    </row>
    <row r="75" spans="1:9" s="700" customFormat="1" ht="18.75" customHeight="1">
      <c r="A75" s="776">
        <v>6</v>
      </c>
      <c r="B75" s="747" t="s">
        <v>678</v>
      </c>
      <c r="C75" s="860" t="s">
        <v>347</v>
      </c>
      <c r="D75" s="1234">
        <f>TCMR!C22</f>
        <v>13304</v>
      </c>
      <c r="E75" s="1163">
        <f>TCMR!D22</f>
        <v>12802</v>
      </c>
      <c r="F75" s="1199">
        <f>E75/D75*100</f>
        <v>96.22669873722188</v>
      </c>
      <c r="G75" s="1163">
        <v>12242</v>
      </c>
      <c r="H75" s="820">
        <f t="shared" si="5"/>
        <v>4.574415945107006</v>
      </c>
      <c r="I75" s="708"/>
    </row>
    <row r="76" spans="1:9" s="700" customFormat="1" ht="18.75" customHeight="1">
      <c r="A76" s="884">
        <v>7</v>
      </c>
      <c r="B76" s="885" t="s">
        <v>350</v>
      </c>
      <c r="C76" s="886" t="s">
        <v>347</v>
      </c>
      <c r="D76" s="1236">
        <f>TCMR!F22</f>
        <v>13304</v>
      </c>
      <c r="E76" s="1237">
        <f>TCMR!G22</f>
        <v>12262</v>
      </c>
      <c r="F76" s="1238">
        <f>E76/D76*100</f>
        <v>92.1677690920024</v>
      </c>
      <c r="G76" s="1237">
        <v>12150</v>
      </c>
      <c r="H76" s="826">
        <f t="shared" si="5"/>
        <v>0.9218106995884767</v>
      </c>
      <c r="I76" s="708"/>
    </row>
    <row r="77" spans="1:38" s="748" customFormat="1" ht="21.75" customHeight="1">
      <c r="A77" s="1045" t="s">
        <v>344</v>
      </c>
      <c r="B77" s="1766" t="s">
        <v>591</v>
      </c>
      <c r="C77" s="1767"/>
      <c r="D77" s="1767"/>
      <c r="E77" s="1767"/>
      <c r="F77" s="1767"/>
      <c r="G77" s="1767"/>
      <c r="H77" s="1768"/>
      <c r="I77" s="779"/>
      <c r="J77" s="749"/>
      <c r="K77" s="749"/>
      <c r="L77" s="749"/>
      <c r="M77" s="749"/>
      <c r="N77" s="749"/>
      <c r="O77" s="749"/>
      <c r="P77" s="749"/>
      <c r="Q77" s="749"/>
      <c r="R77" s="749"/>
      <c r="S77" s="749"/>
      <c r="T77" s="749"/>
      <c r="U77" s="749"/>
      <c r="V77" s="749"/>
      <c r="W77" s="749"/>
      <c r="X77" s="749"/>
      <c r="Y77" s="749"/>
      <c r="Z77" s="749"/>
      <c r="AA77" s="749"/>
      <c r="AB77" s="749"/>
      <c r="AC77" s="749"/>
      <c r="AD77" s="749"/>
      <c r="AE77" s="749"/>
      <c r="AF77" s="749"/>
      <c r="AG77" s="749"/>
      <c r="AH77" s="749"/>
      <c r="AI77" s="749"/>
      <c r="AJ77" s="749"/>
      <c r="AK77" s="749"/>
      <c r="AL77" s="749"/>
    </row>
    <row r="78" spans="1:9" s="700" customFormat="1" ht="29.25" customHeight="1">
      <c r="A78" s="770"/>
      <c r="B78" s="780" t="str">
        <f>'PL 1'!B36</f>
        <v> Tỷ lệ trẻ em dưới 5 tuổi suy dinh dưỡng thể thấp còi (chiều cao/tuổi)</v>
      </c>
      <c r="C78" s="861" t="s">
        <v>0</v>
      </c>
      <c r="D78" s="1109">
        <f>'PL 1'!E36</f>
        <v>23.2</v>
      </c>
      <c r="E78" s="1109">
        <v>23.7</v>
      </c>
      <c r="F78" s="1199">
        <f>E78/D78*100</f>
        <v>102.15517241379311</v>
      </c>
      <c r="G78" s="1109">
        <v>24</v>
      </c>
      <c r="H78" s="820">
        <f>E78/G78*100-100</f>
        <v>-1.25</v>
      </c>
      <c r="I78" s="698"/>
    </row>
    <row r="79" spans="1:25" s="748" customFormat="1" ht="20.25" customHeight="1">
      <c r="A79" s="778" t="s">
        <v>351</v>
      </c>
      <c r="B79" s="1745" t="s">
        <v>360</v>
      </c>
      <c r="C79" s="1746"/>
      <c r="D79" s="1746"/>
      <c r="E79" s="1746"/>
      <c r="F79" s="1746"/>
      <c r="G79" s="1746"/>
      <c r="H79" s="1747"/>
      <c r="I79" s="749"/>
      <c r="J79" s="781"/>
      <c r="K79" s="781"/>
      <c r="L79" s="781"/>
      <c r="M79" s="781"/>
      <c r="N79" s="781"/>
      <c r="O79" s="781"/>
      <c r="P79" s="781"/>
      <c r="Q79" s="781"/>
      <c r="R79" s="781"/>
      <c r="S79" s="781"/>
      <c r="T79" s="781"/>
      <c r="U79" s="781"/>
      <c r="V79" s="781"/>
      <c r="W79" s="781"/>
      <c r="X79" s="781"/>
      <c r="Y79" s="781"/>
    </row>
    <row r="80" spans="1:9" s="700" customFormat="1" ht="21" customHeight="1">
      <c r="A80" s="770">
        <v>1</v>
      </c>
      <c r="B80" s="733" t="s">
        <v>361</v>
      </c>
      <c r="C80" s="856" t="s">
        <v>229</v>
      </c>
      <c r="D80" s="1239">
        <f>'VS moi truong '!L14</f>
        <v>207347</v>
      </c>
      <c r="E80" s="1240">
        <f>'VS moi truong '!M14</f>
        <v>165838</v>
      </c>
      <c r="F80" s="1199">
        <f>E80/D80*100</f>
        <v>79.98090158044245</v>
      </c>
      <c r="G80" s="1190">
        <v>159667</v>
      </c>
      <c r="H80" s="820">
        <f>E80/G80*100-100</f>
        <v>3.864918862382339</v>
      </c>
      <c r="I80" s="698"/>
    </row>
    <row r="81" spans="1:9" s="700" customFormat="1" ht="21" customHeight="1">
      <c r="A81" s="770">
        <v>2</v>
      </c>
      <c r="B81" s="733" t="s">
        <v>362</v>
      </c>
      <c r="C81" s="856" t="s">
        <v>229</v>
      </c>
      <c r="D81" s="1239">
        <f>'VS moi truong '!C25</f>
        <v>207347</v>
      </c>
      <c r="E81" s="1240">
        <f>'VS moi truong '!D25</f>
        <v>194126</v>
      </c>
      <c r="F81" s="1199">
        <f aca="true" t="shared" si="6" ref="F81:F87">E81/D81*100</f>
        <v>93.62373219771686</v>
      </c>
      <c r="G81" s="1190">
        <v>190105</v>
      </c>
      <c r="H81" s="820">
        <f aca="true" t="shared" si="7" ref="H81:H87">E81/G81*100-100</f>
        <v>2.115146892506786</v>
      </c>
      <c r="I81" s="698"/>
    </row>
    <row r="82" spans="1:9" s="700" customFormat="1" ht="21" customHeight="1">
      <c r="A82" s="770">
        <v>3</v>
      </c>
      <c r="B82" s="733" t="s">
        <v>232</v>
      </c>
      <c r="C82" s="856" t="s">
        <v>229</v>
      </c>
      <c r="D82" s="1239">
        <f>'VS moi truong '!F25</f>
        <v>108989</v>
      </c>
      <c r="E82" s="1240">
        <f>'VS moi truong '!G25</f>
        <v>78119</v>
      </c>
      <c r="F82" s="1199">
        <f t="shared" si="6"/>
        <v>71.67604070135518</v>
      </c>
      <c r="G82" s="1190">
        <v>77480</v>
      </c>
      <c r="H82" s="820">
        <f t="shared" si="7"/>
        <v>0.8247289623128466</v>
      </c>
      <c r="I82" s="698"/>
    </row>
    <row r="83" spans="1:9" s="700" customFormat="1" ht="21" customHeight="1">
      <c r="A83" s="770">
        <v>4</v>
      </c>
      <c r="B83" s="733" t="s">
        <v>363</v>
      </c>
      <c r="C83" s="856" t="s">
        <v>229</v>
      </c>
      <c r="D83" s="1239">
        <f>'VS moi truong '!L25</f>
        <v>207347</v>
      </c>
      <c r="E83" s="1240">
        <f>'VS moi truong '!M25</f>
        <v>140200</v>
      </c>
      <c r="F83" s="1199">
        <f t="shared" si="6"/>
        <v>67.61612176689317</v>
      </c>
      <c r="G83" s="1190">
        <v>130040</v>
      </c>
      <c r="H83" s="820">
        <f t="shared" si="7"/>
        <v>7.812980621347279</v>
      </c>
      <c r="I83" s="698"/>
    </row>
    <row r="84" spans="1:9" s="700" customFormat="1" ht="21" customHeight="1">
      <c r="A84" s="770">
        <v>5</v>
      </c>
      <c r="B84" s="733" t="s">
        <v>414</v>
      </c>
      <c r="C84" s="856" t="s">
        <v>229</v>
      </c>
      <c r="D84" s="1239">
        <f>'VS moi truong '!I25</f>
        <v>207347</v>
      </c>
      <c r="E84" s="1240">
        <f>'VS moi truong '!J25</f>
        <v>171622</v>
      </c>
      <c r="F84" s="1199">
        <f t="shared" si="6"/>
        <v>82.7704283158184</v>
      </c>
      <c r="G84" s="1190">
        <v>168631</v>
      </c>
      <c r="H84" s="820">
        <f t="shared" si="7"/>
        <v>1.7736952280422997</v>
      </c>
      <c r="I84" s="698"/>
    </row>
    <row r="85" spans="1:9" s="700" customFormat="1" ht="21" customHeight="1">
      <c r="A85" s="770">
        <v>6</v>
      </c>
      <c r="B85" s="733" t="s">
        <v>680</v>
      </c>
      <c r="C85" s="856" t="s">
        <v>356</v>
      </c>
      <c r="D85" s="1239">
        <f>'VS moi truong '!C14</f>
        <v>483</v>
      </c>
      <c r="E85" s="1240">
        <f>'VS moi truong '!D14</f>
        <v>521</v>
      </c>
      <c r="F85" s="1199">
        <f t="shared" si="6"/>
        <v>107.86749482401656</v>
      </c>
      <c r="G85" s="1241">
        <v>585</v>
      </c>
      <c r="H85" s="820">
        <f t="shared" si="7"/>
        <v>-10.940170940170944</v>
      </c>
      <c r="I85" s="698"/>
    </row>
    <row r="86" spans="1:9" s="700" customFormat="1" ht="21" customHeight="1">
      <c r="A86" s="770">
        <v>7</v>
      </c>
      <c r="B86" s="733" t="s">
        <v>668</v>
      </c>
      <c r="C86" s="856"/>
      <c r="D86" s="1239">
        <f>'VS moi truong '!F14</f>
        <v>740</v>
      </c>
      <c r="E86" s="1240">
        <f>'VS moi truong '!G14</f>
        <v>752</v>
      </c>
      <c r="F86" s="1199">
        <f t="shared" si="6"/>
        <v>101.62162162162163</v>
      </c>
      <c r="G86" s="1241">
        <v>740</v>
      </c>
      <c r="H86" s="820">
        <f t="shared" si="7"/>
        <v>1.6216216216216282</v>
      </c>
      <c r="I86" s="698"/>
    </row>
    <row r="87" spans="1:9" s="700" customFormat="1" ht="21" customHeight="1">
      <c r="A87" s="770">
        <v>8</v>
      </c>
      <c r="B87" s="733" t="s">
        <v>669</v>
      </c>
      <c r="C87" s="856" t="s">
        <v>415</v>
      </c>
      <c r="D87" s="1239">
        <f>'VS moi truong '!I14</f>
        <v>23101</v>
      </c>
      <c r="E87" s="1240">
        <f>'VS moi truong '!J14</f>
        <v>22000</v>
      </c>
      <c r="F87" s="1199">
        <f t="shared" si="6"/>
        <v>95.23397255530064</v>
      </c>
      <c r="G87" s="1241">
        <v>22000</v>
      </c>
      <c r="H87" s="820">
        <f t="shared" si="7"/>
        <v>0</v>
      </c>
      <c r="I87" s="698"/>
    </row>
    <row r="88" spans="1:75" s="748" customFormat="1" ht="20.25" customHeight="1">
      <c r="A88" s="782" t="s">
        <v>863</v>
      </c>
      <c r="B88" s="1763" t="s">
        <v>854</v>
      </c>
      <c r="C88" s="1764"/>
      <c r="D88" s="1764"/>
      <c r="E88" s="1764"/>
      <c r="F88" s="1764"/>
      <c r="G88" s="1764"/>
      <c r="H88" s="1765"/>
      <c r="I88" s="779"/>
      <c r="J88" s="783"/>
      <c r="K88" s="783"/>
      <c r="L88" s="783"/>
      <c r="M88" s="783"/>
      <c r="N88" s="783"/>
      <c r="O88" s="783"/>
      <c r="P88" s="783"/>
      <c r="Q88" s="783"/>
      <c r="R88" s="783"/>
      <c r="S88" s="783"/>
      <c r="T88" s="783"/>
      <c r="U88" s="783"/>
      <c r="V88" s="783"/>
      <c r="W88" s="783"/>
      <c r="X88" s="783"/>
      <c r="Y88" s="783"/>
      <c r="Z88" s="749"/>
      <c r="AA88" s="749"/>
      <c r="AB88" s="749"/>
      <c r="AC88" s="749"/>
      <c r="AD88" s="749"/>
      <c r="AE88" s="749"/>
      <c r="AF88" s="749"/>
      <c r="AG88" s="749"/>
      <c r="AH88" s="749"/>
      <c r="AI88" s="749"/>
      <c r="AJ88" s="749"/>
      <c r="AK88" s="749"/>
      <c r="AL88" s="749"/>
      <c r="AM88" s="749"/>
      <c r="AN88" s="749"/>
      <c r="AO88" s="749"/>
      <c r="AP88" s="749"/>
      <c r="AQ88" s="749"/>
      <c r="AR88" s="749"/>
      <c r="AS88" s="749"/>
      <c r="AT88" s="749"/>
      <c r="AU88" s="749"/>
      <c r="AV88" s="749"/>
      <c r="AW88" s="749"/>
      <c r="AX88" s="749"/>
      <c r="AY88" s="749"/>
      <c r="AZ88" s="749"/>
      <c r="BA88" s="749"/>
      <c r="BB88" s="749"/>
      <c r="BC88" s="749"/>
      <c r="BD88" s="749"/>
      <c r="BE88" s="749"/>
      <c r="BF88" s="749"/>
      <c r="BG88" s="749"/>
      <c r="BH88" s="749"/>
      <c r="BI88" s="749"/>
      <c r="BJ88" s="749"/>
      <c r="BK88" s="749"/>
      <c r="BL88" s="749"/>
      <c r="BM88" s="749"/>
      <c r="BN88" s="749"/>
      <c r="BO88" s="749"/>
      <c r="BP88" s="749"/>
      <c r="BQ88" s="749"/>
      <c r="BR88" s="749"/>
      <c r="BS88" s="749"/>
      <c r="BT88" s="749"/>
      <c r="BU88" s="749"/>
      <c r="BV88" s="749"/>
      <c r="BW88" s="749"/>
    </row>
    <row r="89" spans="1:25" s="748" customFormat="1" ht="21.75" customHeight="1">
      <c r="A89" s="267">
        <v>1</v>
      </c>
      <c r="B89" s="767" t="s">
        <v>364</v>
      </c>
      <c r="C89" s="862" t="s">
        <v>356</v>
      </c>
      <c r="D89" s="1242">
        <f>VSATTP!C31</f>
        <v>2650</v>
      </c>
      <c r="E89" s="1240">
        <f>VSATTP!D31</f>
        <v>3171</v>
      </c>
      <c r="F89" s="1199">
        <f>E89/D89*100</f>
        <v>119.66037735849055</v>
      </c>
      <c r="G89" s="1190">
        <v>3689</v>
      </c>
      <c r="H89" s="820">
        <f aca="true" t="shared" si="8" ref="H89:H95">E89/G89*100-100</f>
        <v>-14.041745730550275</v>
      </c>
      <c r="I89" s="749"/>
      <c r="J89" s="783"/>
      <c r="K89" s="783"/>
      <c r="L89" s="783"/>
      <c r="M89" s="783"/>
      <c r="N89" s="783"/>
      <c r="O89" s="783"/>
      <c r="P89" s="783"/>
      <c r="Q89" s="783"/>
      <c r="R89" s="783"/>
      <c r="S89" s="783"/>
      <c r="T89" s="783"/>
      <c r="U89" s="783"/>
      <c r="V89" s="783"/>
      <c r="W89" s="783"/>
      <c r="X89" s="783"/>
      <c r="Y89" s="783"/>
    </row>
    <row r="90" spans="1:25" s="748" customFormat="1" ht="21.75" customHeight="1">
      <c r="A90" s="267">
        <v>2</v>
      </c>
      <c r="B90" s="767" t="s">
        <v>365</v>
      </c>
      <c r="C90" s="862" t="s">
        <v>358</v>
      </c>
      <c r="D90" s="1242">
        <f>VSATTP!Q31</f>
        <v>4800</v>
      </c>
      <c r="E90" s="1240">
        <f>VSATTP!R31</f>
        <v>4376</v>
      </c>
      <c r="F90" s="1199">
        <f>E90/D90*100</f>
        <v>91.16666666666666</v>
      </c>
      <c r="G90" s="1243">
        <v>6350</v>
      </c>
      <c r="H90" s="820">
        <f t="shared" si="8"/>
        <v>-31.08661417322834</v>
      </c>
      <c r="I90" s="749"/>
      <c r="J90" s="783"/>
      <c r="K90" s="783"/>
      <c r="L90" s="783"/>
      <c r="M90" s="783"/>
      <c r="N90" s="783"/>
      <c r="O90" s="783"/>
      <c r="P90" s="783"/>
      <c r="Q90" s="783"/>
      <c r="R90" s="783"/>
      <c r="S90" s="783"/>
      <c r="T90" s="783"/>
      <c r="U90" s="783"/>
      <c r="V90" s="783"/>
      <c r="W90" s="783"/>
      <c r="X90" s="783"/>
      <c r="Y90" s="783"/>
    </row>
    <row r="91" spans="1:25" s="748" customFormat="1" ht="21.75" customHeight="1">
      <c r="A91" s="1121">
        <v>3</v>
      </c>
      <c r="B91" s="768" t="s">
        <v>159</v>
      </c>
      <c r="C91" s="863" t="s">
        <v>353</v>
      </c>
      <c r="D91" s="1242">
        <f>VSATTP!N31</f>
        <v>2420</v>
      </c>
      <c r="E91" s="1240">
        <f>VSATTP!O31</f>
        <v>2209</v>
      </c>
      <c r="F91" s="1199">
        <f>E91/D91*100</f>
        <v>91.28099173553719</v>
      </c>
      <c r="G91" s="1190">
        <v>2324</v>
      </c>
      <c r="H91" s="820">
        <f t="shared" si="8"/>
        <v>-4.948364888123919</v>
      </c>
      <c r="I91" s="749"/>
      <c r="J91" s="783"/>
      <c r="K91" s="783"/>
      <c r="L91" s="783"/>
      <c r="M91" s="783"/>
      <c r="N91" s="783"/>
      <c r="O91" s="783"/>
      <c r="P91" s="783"/>
      <c r="Q91" s="783"/>
      <c r="R91" s="783"/>
      <c r="S91" s="783"/>
      <c r="T91" s="783"/>
      <c r="U91" s="783"/>
      <c r="V91" s="783"/>
      <c r="W91" s="783"/>
      <c r="X91" s="783"/>
      <c r="Y91" s="783"/>
    </row>
    <row r="92" spans="1:25" s="748" customFormat="1" ht="21.75" customHeight="1">
      <c r="A92" s="267">
        <v>4</v>
      </c>
      <c r="B92" s="767" t="s">
        <v>366</v>
      </c>
      <c r="C92" s="862" t="s">
        <v>353</v>
      </c>
      <c r="D92" s="1242"/>
      <c r="E92" s="1240">
        <f>VSATTP!T31</f>
        <v>196</v>
      </c>
      <c r="F92" s="1199"/>
      <c r="G92" s="1244">
        <v>233</v>
      </c>
      <c r="H92" s="820">
        <f t="shared" si="8"/>
        <v>-15.87982832618026</v>
      </c>
      <c r="I92" s="749"/>
      <c r="J92" s="783"/>
      <c r="K92" s="783"/>
      <c r="L92" s="783"/>
      <c r="M92" s="783"/>
      <c r="N92" s="783"/>
      <c r="O92" s="783"/>
      <c r="P92" s="783"/>
      <c r="Q92" s="783"/>
      <c r="R92" s="783"/>
      <c r="S92" s="783"/>
      <c r="T92" s="783"/>
      <c r="U92" s="783"/>
      <c r="V92" s="783"/>
      <c r="W92" s="783"/>
      <c r="X92" s="783"/>
      <c r="Y92" s="783"/>
    </row>
    <row r="93" spans="1:25" s="748" customFormat="1" ht="21.75" customHeight="1">
      <c r="A93" s="267">
        <v>6</v>
      </c>
      <c r="B93" s="767" t="s">
        <v>477</v>
      </c>
      <c r="C93" s="862" t="s">
        <v>353</v>
      </c>
      <c r="D93" s="1242">
        <f>VSATTP!K31</f>
        <v>119</v>
      </c>
      <c r="E93" s="1240">
        <f>VSATTP!L31</f>
        <v>121</v>
      </c>
      <c r="F93" s="1199">
        <f>E93/D93*100</f>
        <v>101.68067226890756</v>
      </c>
      <c r="G93" s="1244">
        <v>141</v>
      </c>
      <c r="H93" s="824">
        <f t="shared" si="8"/>
        <v>-14.184397163120565</v>
      </c>
      <c r="I93" s="749"/>
      <c r="J93" s="784"/>
      <c r="K93" s="783"/>
      <c r="L93" s="783"/>
      <c r="M93" s="783"/>
      <c r="N93" s="783"/>
      <c r="O93" s="783"/>
      <c r="P93" s="783"/>
      <c r="Q93" s="783"/>
      <c r="R93" s="783"/>
      <c r="S93" s="783"/>
      <c r="T93" s="783"/>
      <c r="U93" s="783"/>
      <c r="V93" s="783"/>
      <c r="W93" s="783"/>
      <c r="X93" s="783"/>
      <c r="Y93" s="783"/>
    </row>
    <row r="94" spans="1:25" s="748" customFormat="1" ht="21.75" customHeight="1">
      <c r="A94" s="267">
        <v>7</v>
      </c>
      <c r="B94" s="768" t="s">
        <v>367</v>
      </c>
      <c r="C94" s="863" t="s">
        <v>598</v>
      </c>
      <c r="D94" s="1242">
        <f>VSATTP!F31</f>
        <v>10</v>
      </c>
      <c r="E94" s="1240">
        <f>VSATTP!G31</f>
        <v>4</v>
      </c>
      <c r="F94" s="1199">
        <f>E94/D94*100</f>
        <v>40</v>
      </c>
      <c r="G94" s="1240">
        <v>10</v>
      </c>
      <c r="H94" s="824">
        <f t="shared" si="8"/>
        <v>-60</v>
      </c>
      <c r="I94" s="749"/>
      <c r="J94" s="783"/>
      <c r="K94" s="783"/>
      <c r="L94" s="783"/>
      <c r="M94" s="783"/>
      <c r="N94" s="783"/>
      <c r="O94" s="783"/>
      <c r="P94" s="783"/>
      <c r="Q94" s="783"/>
      <c r="R94" s="783"/>
      <c r="S94" s="783"/>
      <c r="T94" s="783"/>
      <c r="U94" s="783"/>
      <c r="V94" s="783"/>
      <c r="W94" s="783"/>
      <c r="X94" s="783"/>
      <c r="Y94" s="783"/>
    </row>
    <row r="95" spans="1:25" s="748" customFormat="1" ht="21.75" customHeight="1">
      <c r="A95" s="267"/>
      <c r="B95" s="730" t="s">
        <v>855</v>
      </c>
      <c r="C95" s="863" t="s">
        <v>309</v>
      </c>
      <c r="D95" s="1242"/>
      <c r="E95" s="1245">
        <f>VSATTP!I31</f>
        <v>43</v>
      </c>
      <c r="F95" s="1246"/>
      <c r="G95" s="1247">
        <v>103</v>
      </c>
      <c r="H95" s="824">
        <f t="shared" si="8"/>
        <v>-58.25242718446602</v>
      </c>
      <c r="I95" s="749"/>
      <c r="J95" s="783"/>
      <c r="K95" s="783"/>
      <c r="L95" s="783"/>
      <c r="M95" s="783"/>
      <c r="N95" s="783"/>
      <c r="O95" s="783"/>
      <c r="P95" s="783"/>
      <c r="Q95" s="783"/>
      <c r="R95" s="783"/>
      <c r="S95" s="783"/>
      <c r="T95" s="783"/>
      <c r="U95" s="783"/>
      <c r="V95" s="783"/>
      <c r="W95" s="783"/>
      <c r="X95" s="783"/>
      <c r="Y95" s="783"/>
    </row>
    <row r="96" spans="1:25" s="748" customFormat="1" ht="21.75" customHeight="1">
      <c r="A96" s="1121"/>
      <c r="B96" s="887" t="s">
        <v>856</v>
      </c>
      <c r="C96" s="863" t="s">
        <v>309</v>
      </c>
      <c r="D96" s="1248"/>
      <c r="E96" s="1245">
        <f>VSATTP!J31</f>
        <v>1</v>
      </c>
      <c r="F96" s="1249"/>
      <c r="G96" s="1247">
        <v>1</v>
      </c>
      <c r="H96" s="824"/>
      <c r="I96" s="749"/>
      <c r="J96" s="783"/>
      <c r="K96" s="783"/>
      <c r="L96" s="783"/>
      <c r="M96" s="783"/>
      <c r="N96" s="783"/>
      <c r="O96" s="783"/>
      <c r="P96" s="783"/>
      <c r="Q96" s="783"/>
      <c r="R96" s="783"/>
      <c r="S96" s="783"/>
      <c r="T96" s="783"/>
      <c r="U96" s="783"/>
      <c r="V96" s="783"/>
      <c r="W96" s="783"/>
      <c r="X96" s="783"/>
      <c r="Y96" s="783"/>
    </row>
    <row r="97" spans="1:25" s="748" customFormat="1" ht="20.25" customHeight="1">
      <c r="A97" s="888" t="s">
        <v>354</v>
      </c>
      <c r="B97" s="1745" t="s">
        <v>368</v>
      </c>
      <c r="C97" s="1746"/>
      <c r="D97" s="1746"/>
      <c r="E97" s="1746"/>
      <c r="F97" s="1746"/>
      <c r="G97" s="1746"/>
      <c r="H97" s="1747"/>
      <c r="I97" s="749"/>
      <c r="J97" s="781"/>
      <c r="K97" s="781"/>
      <c r="L97" s="781"/>
      <c r="M97" s="781"/>
      <c r="N97" s="781"/>
      <c r="O97" s="781"/>
      <c r="P97" s="781"/>
      <c r="Q97" s="781"/>
      <c r="R97" s="781"/>
      <c r="S97" s="781"/>
      <c r="T97" s="781"/>
      <c r="U97" s="781"/>
      <c r="V97" s="781"/>
      <c r="W97" s="781"/>
      <c r="X97" s="781"/>
      <c r="Y97" s="781"/>
    </row>
    <row r="98" spans="1:25" s="748" customFormat="1" ht="21" customHeight="1">
      <c r="A98" s="709">
        <v>1</v>
      </c>
      <c r="B98" s="733" t="s">
        <v>326</v>
      </c>
      <c r="C98" s="862" t="s">
        <v>746</v>
      </c>
      <c r="D98" s="267">
        <f>'[2]TH 2T'!D159</f>
        <v>45</v>
      </c>
      <c r="E98" s="1250">
        <v>45</v>
      </c>
      <c r="F98" s="1109">
        <f>E98/D98*100</f>
        <v>100</v>
      </c>
      <c r="G98" s="1251">
        <v>45</v>
      </c>
      <c r="H98" s="827">
        <f aca="true" t="shared" si="9" ref="H98:H121">E98/G98*100-100</f>
        <v>0</v>
      </c>
      <c r="I98" s="710"/>
      <c r="J98" s="781"/>
      <c r="K98" s="781"/>
      <c r="L98" s="781"/>
      <c r="M98" s="781"/>
      <c r="N98" s="781"/>
      <c r="O98" s="781"/>
      <c r="P98" s="781"/>
      <c r="Q98" s="781"/>
      <c r="R98" s="781"/>
      <c r="S98" s="781"/>
      <c r="T98" s="781"/>
      <c r="U98" s="781"/>
      <c r="V98" s="781"/>
      <c r="W98" s="781"/>
      <c r="X98" s="781"/>
      <c r="Y98" s="781"/>
    </row>
    <row r="99" spans="1:25" s="748" customFormat="1" ht="21" customHeight="1">
      <c r="A99" s="709">
        <v>2</v>
      </c>
      <c r="B99" s="733" t="s">
        <v>457</v>
      </c>
      <c r="C99" s="862" t="s">
        <v>309</v>
      </c>
      <c r="D99" s="267"/>
      <c r="E99" s="1252">
        <f>E100+E101</f>
        <v>37</v>
      </c>
      <c r="F99" s="1109"/>
      <c r="G99" s="1251">
        <f>G100+G101</f>
        <v>45</v>
      </c>
      <c r="H99" s="827">
        <f t="shared" si="9"/>
        <v>-17.777777777777786</v>
      </c>
      <c r="I99" s="710"/>
      <c r="J99" s="781"/>
      <c r="K99" s="781"/>
      <c r="L99" s="781"/>
      <c r="M99" s="781"/>
      <c r="N99" s="781"/>
      <c r="O99" s="781"/>
      <c r="P99" s="781"/>
      <c r="Q99" s="781"/>
      <c r="R99" s="781"/>
      <c r="S99" s="781"/>
      <c r="T99" s="781"/>
      <c r="U99" s="781"/>
      <c r="V99" s="781"/>
      <c r="W99" s="781"/>
      <c r="X99" s="781"/>
      <c r="Y99" s="781"/>
    </row>
    <row r="100" spans="1:25" s="748" customFormat="1" ht="21" customHeight="1">
      <c r="A100" s="709"/>
      <c r="B100" s="730" t="s">
        <v>445</v>
      </c>
      <c r="C100" s="900"/>
      <c r="D100" s="267"/>
      <c r="E100" s="1253">
        <f>'PC HIV'!E14</f>
        <v>37</v>
      </c>
      <c r="F100" s="1109"/>
      <c r="G100" s="1254">
        <v>45</v>
      </c>
      <c r="H100" s="827">
        <f t="shared" si="9"/>
        <v>-17.777777777777786</v>
      </c>
      <c r="I100" s="710"/>
      <c r="J100" s="781"/>
      <c r="K100" s="781"/>
      <c r="L100" s="781"/>
      <c r="M100" s="781"/>
      <c r="N100" s="781"/>
      <c r="O100" s="781"/>
      <c r="P100" s="781"/>
      <c r="Q100" s="781"/>
      <c r="R100" s="781"/>
      <c r="S100" s="781"/>
      <c r="T100" s="781"/>
      <c r="U100" s="781"/>
      <c r="V100" s="781"/>
      <c r="W100" s="781"/>
      <c r="X100" s="781"/>
      <c r="Y100" s="781"/>
    </row>
    <row r="101" spans="1:25" s="748" customFormat="1" ht="21" customHeight="1">
      <c r="A101" s="709"/>
      <c r="B101" s="730" t="s">
        <v>446</v>
      </c>
      <c r="C101" s="900"/>
      <c r="D101" s="267"/>
      <c r="E101" s="1255">
        <v>0</v>
      </c>
      <c r="F101" s="1256"/>
      <c r="G101" s="1255">
        <v>0</v>
      </c>
      <c r="H101" s="827"/>
      <c r="I101" s="710"/>
      <c r="J101" s="781"/>
      <c r="K101" s="781"/>
      <c r="L101" s="781"/>
      <c r="M101" s="781"/>
      <c r="N101" s="781"/>
      <c r="O101" s="781"/>
      <c r="P101" s="781"/>
      <c r="Q101" s="781"/>
      <c r="R101" s="781"/>
      <c r="S101" s="781"/>
      <c r="T101" s="781"/>
      <c r="U101" s="781"/>
      <c r="V101" s="781"/>
      <c r="W101" s="781"/>
      <c r="X101" s="781"/>
      <c r="Y101" s="781"/>
    </row>
    <row r="102" spans="1:31" s="748" customFormat="1" ht="21" customHeight="1">
      <c r="A102" s="709">
        <v>3</v>
      </c>
      <c r="B102" s="733" t="s">
        <v>369</v>
      </c>
      <c r="C102" s="864" t="s">
        <v>356</v>
      </c>
      <c r="D102" s="1257">
        <v>0</v>
      </c>
      <c r="E102" s="1240">
        <v>7</v>
      </c>
      <c r="F102" s="1256">
        <v>0</v>
      </c>
      <c r="G102" s="1190">
        <v>2208</v>
      </c>
      <c r="H102" s="827">
        <f>E102/G102*100-100</f>
        <v>-99.68297101449275</v>
      </c>
      <c r="I102" s="710"/>
      <c r="J102" s="781"/>
      <c r="K102" s="781"/>
      <c r="L102" s="781"/>
      <c r="M102" s="781"/>
      <c r="N102" s="781"/>
      <c r="O102" s="781"/>
      <c r="P102" s="781"/>
      <c r="Q102" s="781"/>
      <c r="R102" s="781"/>
      <c r="S102" s="781"/>
      <c r="T102" s="781"/>
      <c r="U102" s="781"/>
      <c r="V102" s="781"/>
      <c r="W102" s="781"/>
      <c r="X102" s="781"/>
      <c r="Y102" s="781"/>
      <c r="AE102" s="892"/>
    </row>
    <row r="103" spans="1:25" s="748" customFormat="1" ht="21" customHeight="1">
      <c r="A103" s="709">
        <v>4</v>
      </c>
      <c r="B103" s="733" t="s">
        <v>538</v>
      </c>
      <c r="C103" s="864" t="s">
        <v>356</v>
      </c>
      <c r="D103" s="1257">
        <v>3700</v>
      </c>
      <c r="E103" s="1240">
        <v>24075</v>
      </c>
      <c r="F103" s="1109">
        <f>E103/D103*100</f>
        <v>650.6756756756757</v>
      </c>
      <c r="G103" s="1190">
        <v>16381</v>
      </c>
      <c r="H103" s="827">
        <f t="shared" si="9"/>
        <v>46.969049508577</v>
      </c>
      <c r="I103" s="710"/>
      <c r="J103" s="781"/>
      <c r="K103" s="781"/>
      <c r="L103" s="781"/>
      <c r="M103" s="781"/>
      <c r="N103" s="781"/>
      <c r="O103" s="781"/>
      <c r="P103" s="781"/>
      <c r="Q103" s="781"/>
      <c r="R103" s="781"/>
      <c r="S103" s="781"/>
      <c r="T103" s="781"/>
      <c r="U103" s="781"/>
      <c r="V103" s="781"/>
      <c r="W103" s="781"/>
      <c r="X103" s="781"/>
      <c r="Y103" s="781"/>
    </row>
    <row r="104" spans="1:25" s="748" customFormat="1" ht="21" customHeight="1">
      <c r="A104" s="709">
        <v>5</v>
      </c>
      <c r="B104" s="733" t="s">
        <v>370</v>
      </c>
      <c r="C104" s="864" t="s">
        <v>356</v>
      </c>
      <c r="D104" s="1257">
        <v>2000</v>
      </c>
      <c r="E104" s="1240">
        <v>5118</v>
      </c>
      <c r="F104" s="1109">
        <f>E104/D104*100</f>
        <v>255.9</v>
      </c>
      <c r="G104" s="1190">
        <v>5447</v>
      </c>
      <c r="H104" s="827">
        <f t="shared" si="9"/>
        <v>-6.040022030475484</v>
      </c>
      <c r="I104" s="710"/>
      <c r="J104" s="781"/>
      <c r="K104" s="781"/>
      <c r="L104" s="781"/>
      <c r="M104" s="781"/>
      <c r="N104" s="781"/>
      <c r="O104" s="781"/>
      <c r="P104" s="781"/>
      <c r="Q104" s="781"/>
      <c r="R104" s="781"/>
      <c r="S104" s="781"/>
      <c r="T104" s="781"/>
      <c r="U104" s="781"/>
      <c r="V104" s="781"/>
      <c r="W104" s="781"/>
      <c r="X104" s="781"/>
      <c r="Y104" s="781"/>
    </row>
    <row r="105" spans="1:25" s="1114" customFormat="1" ht="21" customHeight="1">
      <c r="A105" s="1110"/>
      <c r="B105" s="899" t="s">
        <v>921</v>
      </c>
      <c r="C105" s="1062"/>
      <c r="D105" s="1258"/>
      <c r="E105" s="1247">
        <v>15</v>
      </c>
      <c r="F105" s="1259"/>
      <c r="G105" s="1260">
        <v>108</v>
      </c>
      <c r="H105" s="1111">
        <f t="shared" si="9"/>
        <v>-86.11111111111111</v>
      </c>
      <c r="I105" s="1112"/>
      <c r="J105" s="1113"/>
      <c r="K105" s="1113"/>
      <c r="L105" s="1113"/>
      <c r="M105" s="1113"/>
      <c r="N105" s="1113"/>
      <c r="O105" s="1113"/>
      <c r="P105" s="1113"/>
      <c r="Q105" s="1113"/>
      <c r="R105" s="1113"/>
      <c r="S105" s="1113"/>
      <c r="T105" s="1113"/>
      <c r="U105" s="1113"/>
      <c r="V105" s="1113"/>
      <c r="W105" s="1113"/>
      <c r="X105" s="1113"/>
      <c r="Y105" s="1113"/>
    </row>
    <row r="106" spans="1:25" s="748" customFormat="1" ht="21" customHeight="1">
      <c r="A106" s="709">
        <v>6</v>
      </c>
      <c r="B106" s="733" t="s">
        <v>371</v>
      </c>
      <c r="C106" s="862" t="s">
        <v>309</v>
      </c>
      <c r="D106" s="267"/>
      <c r="E106" s="1250">
        <f>'PC HIV'!H14</f>
        <v>4</v>
      </c>
      <c r="F106" s="1257">
        <v>0</v>
      </c>
      <c r="G106" s="1190">
        <v>22</v>
      </c>
      <c r="H106" s="1257">
        <v>0</v>
      </c>
      <c r="I106" s="710"/>
      <c r="J106" s="781"/>
      <c r="K106" s="781"/>
      <c r="L106" s="781"/>
      <c r="M106" s="781"/>
      <c r="N106" s="781"/>
      <c r="O106" s="781"/>
      <c r="P106" s="781"/>
      <c r="Q106" s="781"/>
      <c r="R106" s="781"/>
      <c r="S106" s="781"/>
      <c r="T106" s="781"/>
      <c r="U106" s="781"/>
      <c r="V106" s="781"/>
      <c r="W106" s="781"/>
      <c r="X106" s="781"/>
      <c r="Y106" s="781"/>
    </row>
    <row r="107" spans="1:25" s="748" customFormat="1" ht="21" customHeight="1">
      <c r="A107" s="709">
        <v>7</v>
      </c>
      <c r="B107" s="733" t="s">
        <v>925</v>
      </c>
      <c r="C107" s="862" t="s">
        <v>309</v>
      </c>
      <c r="D107" s="267"/>
      <c r="E107" s="1250">
        <f>'PC HIV'!K14</f>
        <v>38</v>
      </c>
      <c r="F107" s="894"/>
      <c r="G107" s="1190">
        <v>34</v>
      </c>
      <c r="H107" s="1257">
        <v>0</v>
      </c>
      <c r="I107" s="710"/>
      <c r="J107" s="781"/>
      <c r="K107" s="781"/>
      <c r="L107" s="781"/>
      <c r="M107" s="781"/>
      <c r="N107" s="781"/>
      <c r="O107" s="781"/>
      <c r="P107" s="781"/>
      <c r="Q107" s="781"/>
      <c r="R107" s="781"/>
      <c r="S107" s="781"/>
      <c r="T107" s="781"/>
      <c r="U107" s="781"/>
      <c r="V107" s="781"/>
      <c r="W107" s="781"/>
      <c r="X107" s="781"/>
      <c r="Y107" s="781"/>
    </row>
    <row r="108" spans="1:25" s="748" customFormat="1" ht="21" customHeight="1">
      <c r="A108" s="709">
        <v>8</v>
      </c>
      <c r="B108" s="733" t="s">
        <v>372</v>
      </c>
      <c r="C108" s="862" t="s">
        <v>309</v>
      </c>
      <c r="D108" s="267"/>
      <c r="E108" s="1250">
        <f>'PC HIV'!I14</f>
        <v>909</v>
      </c>
      <c r="F108" s="894"/>
      <c r="G108" s="1241">
        <v>856</v>
      </c>
      <c r="H108" s="827">
        <f t="shared" si="9"/>
        <v>6.191588785046733</v>
      </c>
      <c r="I108" s="710"/>
      <c r="J108" s="781"/>
      <c r="K108" s="781"/>
      <c r="L108" s="781"/>
      <c r="M108" s="781"/>
      <c r="N108" s="781"/>
      <c r="O108" s="781"/>
      <c r="P108" s="781"/>
      <c r="Q108" s="781"/>
      <c r="R108" s="781"/>
      <c r="S108" s="781"/>
      <c r="T108" s="781"/>
      <c r="U108" s="781"/>
      <c r="V108" s="781"/>
      <c r="W108" s="781"/>
      <c r="X108" s="781"/>
      <c r="Y108" s="781"/>
    </row>
    <row r="109" spans="1:25" s="748" customFormat="1" ht="21" customHeight="1">
      <c r="A109" s="709">
        <v>9</v>
      </c>
      <c r="B109" s="795" t="s">
        <v>452</v>
      </c>
      <c r="C109" s="862" t="s">
        <v>309</v>
      </c>
      <c r="D109" s="1257"/>
      <c r="E109" s="1261">
        <f>'PC HIV'!C14</f>
        <v>2515</v>
      </c>
      <c r="F109" s="1257"/>
      <c r="G109" s="1239">
        <v>2479</v>
      </c>
      <c r="H109" s="827">
        <f t="shared" si="9"/>
        <v>1.4521984671238357</v>
      </c>
      <c r="I109" s="712"/>
      <c r="J109" s="781"/>
      <c r="K109" s="781"/>
      <c r="L109" s="781"/>
      <c r="M109" s="781"/>
      <c r="N109" s="781"/>
      <c r="O109" s="781"/>
      <c r="P109" s="781"/>
      <c r="Q109" s="781"/>
      <c r="R109" s="781"/>
      <c r="S109" s="781"/>
      <c r="T109" s="781"/>
      <c r="U109" s="781"/>
      <c r="V109" s="781"/>
      <c r="W109" s="781"/>
      <c r="X109" s="781"/>
      <c r="Y109" s="781"/>
    </row>
    <row r="110" spans="1:25" s="748" customFormat="1" ht="21" customHeight="1">
      <c r="A110" s="889">
        <v>10</v>
      </c>
      <c r="B110" s="1046" t="s">
        <v>451</v>
      </c>
      <c r="C110" s="1047" t="s">
        <v>309</v>
      </c>
      <c r="D110" s="1120"/>
      <c r="E110" s="1262">
        <f>'PC HIV'!F14</f>
        <v>865</v>
      </c>
      <c r="F110" s="1120"/>
      <c r="G110" s="1263">
        <v>863</v>
      </c>
      <c r="H110" s="890">
        <f t="shared" si="9"/>
        <v>0.23174971031285452</v>
      </c>
      <c r="I110" s="712"/>
      <c r="J110" s="781"/>
      <c r="K110" s="781"/>
      <c r="L110" s="781"/>
      <c r="M110" s="781"/>
      <c r="N110" s="781"/>
      <c r="O110" s="781"/>
      <c r="P110" s="781"/>
      <c r="Q110" s="781"/>
      <c r="R110" s="781"/>
      <c r="S110" s="781"/>
      <c r="T110" s="781"/>
      <c r="U110" s="781"/>
      <c r="V110" s="781"/>
      <c r="W110" s="781"/>
      <c r="X110" s="781"/>
      <c r="Y110" s="781"/>
    </row>
    <row r="111" spans="1:25" s="748" customFormat="1" ht="22.5" customHeight="1">
      <c r="A111" s="1045" t="s">
        <v>355</v>
      </c>
      <c r="B111" s="1757" t="s">
        <v>857</v>
      </c>
      <c r="C111" s="1758"/>
      <c r="D111" s="1758"/>
      <c r="E111" s="1758"/>
      <c r="F111" s="1758"/>
      <c r="G111" s="1758"/>
      <c r="H111" s="1759"/>
      <c r="I111" s="712"/>
      <c r="J111" s="781"/>
      <c r="K111" s="781"/>
      <c r="L111" s="781"/>
      <c r="M111" s="781"/>
      <c r="N111" s="781"/>
      <c r="O111" s="781"/>
      <c r="P111" s="781"/>
      <c r="Q111" s="781"/>
      <c r="R111" s="781"/>
      <c r="S111" s="781"/>
      <c r="T111" s="781"/>
      <c r="U111" s="781"/>
      <c r="V111" s="781"/>
      <c r="W111" s="781"/>
      <c r="X111" s="781"/>
      <c r="Y111" s="781"/>
    </row>
    <row r="112" spans="1:25" s="748" customFormat="1" ht="22.5" customHeight="1">
      <c r="A112" s="770">
        <v>1</v>
      </c>
      <c r="B112" s="738" t="s">
        <v>373</v>
      </c>
      <c r="C112" s="774" t="s">
        <v>873</v>
      </c>
      <c r="D112" s="774">
        <v>0.2</v>
      </c>
      <c r="E112" s="894">
        <f>D112</f>
        <v>0.2</v>
      </c>
      <c r="F112" s="1264"/>
      <c r="G112" s="774">
        <v>0.2</v>
      </c>
      <c r="H112" s="827"/>
      <c r="I112" s="712"/>
      <c r="J112" s="781"/>
      <c r="K112" s="713" t="s">
        <v>658</v>
      </c>
      <c r="L112" s="781"/>
      <c r="M112" s="781"/>
      <c r="N112" s="781"/>
      <c r="O112" s="781"/>
      <c r="P112" s="781"/>
      <c r="Q112" s="781"/>
      <c r="R112" s="781"/>
      <c r="S112" s="781"/>
      <c r="T112" s="781"/>
      <c r="U112" s="781"/>
      <c r="V112" s="781"/>
      <c r="W112" s="781"/>
      <c r="X112" s="781"/>
      <c r="Y112" s="781"/>
    </row>
    <row r="113" spans="1:25" s="748" customFormat="1" ht="22.5" customHeight="1">
      <c r="A113" s="770">
        <v>2</v>
      </c>
      <c r="B113" s="744" t="s">
        <v>374</v>
      </c>
      <c r="C113" s="734" t="s">
        <v>0</v>
      </c>
      <c r="D113" s="1199">
        <v>77</v>
      </c>
      <c r="E113" s="894">
        <v>73.4</v>
      </c>
      <c r="F113" s="1264"/>
      <c r="G113" s="774">
        <v>72.2</v>
      </c>
      <c r="H113" s="827"/>
      <c r="I113" s="712"/>
      <c r="J113" s="781"/>
      <c r="K113" s="781"/>
      <c r="L113" s="781"/>
      <c r="M113" s="781"/>
      <c r="N113" s="781"/>
      <c r="O113" s="781"/>
      <c r="P113" s="781"/>
      <c r="Q113" s="781"/>
      <c r="R113" s="781"/>
      <c r="S113" s="781"/>
      <c r="T113" s="781"/>
      <c r="U113" s="781"/>
      <c r="V113" s="781"/>
      <c r="W113" s="781"/>
      <c r="X113" s="781"/>
      <c r="Y113" s="781"/>
    </row>
    <row r="114" spans="1:25" s="277" customFormat="1" ht="22.5" customHeight="1">
      <c r="A114" s="778">
        <v>3</v>
      </c>
      <c r="B114" s="1057" t="s">
        <v>846</v>
      </c>
      <c r="C114" s="739"/>
      <c r="D114" s="1265">
        <f>SUM(D115:D122)</f>
        <v>31320</v>
      </c>
      <c r="E114" s="1265">
        <f>E115+E118+E119+E120+E121+E122</f>
        <v>23002</v>
      </c>
      <c r="F114" s="1266">
        <f>E114/D114*100</f>
        <v>73.4418901660281</v>
      </c>
      <c r="G114" s="1267">
        <f>G115+G118+G119+G120+G121+G122</f>
        <v>32058</v>
      </c>
      <c r="H114" s="827">
        <f t="shared" si="9"/>
        <v>-28.248799051718763</v>
      </c>
      <c r="I114" s="923"/>
      <c r="J114" s="924"/>
      <c r="K114" s="924"/>
      <c r="L114" s="924"/>
      <c r="M114" s="924"/>
      <c r="N114" s="924"/>
      <c r="O114" s="924"/>
      <c r="P114" s="924"/>
      <c r="Q114" s="924"/>
      <c r="R114" s="924"/>
      <c r="S114" s="924"/>
      <c r="T114" s="924"/>
      <c r="U114" s="924"/>
      <c r="V114" s="924"/>
      <c r="W114" s="924"/>
      <c r="X114" s="924"/>
      <c r="Y114" s="924"/>
    </row>
    <row r="115" spans="1:25" s="748" customFormat="1" ht="21" customHeight="1">
      <c r="A115" s="770"/>
      <c r="B115" s="1268" t="s">
        <v>801</v>
      </c>
      <c r="C115" s="734"/>
      <c r="D115" s="1269"/>
      <c r="E115" s="1269">
        <f>E116+E117</f>
        <v>35</v>
      </c>
      <c r="F115" s="1264"/>
      <c r="G115" s="1270">
        <f>G116+G117</f>
        <v>74</v>
      </c>
      <c r="H115" s="827">
        <f t="shared" si="9"/>
        <v>-52.7027027027027</v>
      </c>
      <c r="I115" s="712"/>
      <c r="J115" s="781"/>
      <c r="K115" s="781"/>
      <c r="L115" s="781"/>
      <c r="M115" s="781"/>
      <c r="N115" s="781"/>
      <c r="O115" s="781"/>
      <c r="P115" s="781"/>
      <c r="Q115" s="781"/>
      <c r="R115" s="781"/>
      <c r="S115" s="781"/>
      <c r="T115" s="781"/>
      <c r="U115" s="781"/>
      <c r="V115" s="781"/>
      <c r="W115" s="781"/>
      <c r="X115" s="781"/>
      <c r="Y115" s="781"/>
    </row>
    <row r="116" spans="1:25" s="748" customFormat="1" ht="21" customHeight="1">
      <c r="A116" s="770"/>
      <c r="B116" s="1271" t="s">
        <v>802</v>
      </c>
      <c r="C116" s="734" t="s">
        <v>307</v>
      </c>
      <c r="D116" s="1272"/>
      <c r="E116" s="1272">
        <v>35</v>
      </c>
      <c r="F116" s="1273"/>
      <c r="G116" s="1274">
        <v>74</v>
      </c>
      <c r="H116" s="827">
        <f t="shared" si="9"/>
        <v>-52.7027027027027</v>
      </c>
      <c r="I116" s="712"/>
      <c r="J116" s="781"/>
      <c r="K116" s="781"/>
      <c r="L116" s="781"/>
      <c r="M116" s="781"/>
      <c r="N116" s="781"/>
      <c r="O116" s="781"/>
      <c r="P116" s="781"/>
      <c r="Q116" s="781"/>
      <c r="R116" s="781"/>
      <c r="S116" s="781"/>
      <c r="T116" s="781"/>
      <c r="U116" s="781"/>
      <c r="V116" s="781"/>
      <c r="W116" s="781"/>
      <c r="X116" s="781"/>
      <c r="Y116" s="781"/>
    </row>
    <row r="117" spans="1:25" s="748" customFormat="1" ht="21" customHeight="1">
      <c r="A117" s="770"/>
      <c r="B117" s="1271" t="s">
        <v>803</v>
      </c>
      <c r="C117" s="734" t="s">
        <v>307</v>
      </c>
      <c r="D117" s="1272"/>
      <c r="E117" s="1272">
        <v>0</v>
      </c>
      <c r="F117" s="1272"/>
      <c r="G117" s="1272">
        <v>0</v>
      </c>
      <c r="H117" s="1272">
        <v>0</v>
      </c>
      <c r="I117" s="712"/>
      <c r="J117" s="781"/>
      <c r="K117" s="781"/>
      <c r="L117" s="781"/>
      <c r="M117" s="781"/>
      <c r="N117" s="781"/>
      <c r="O117" s="781"/>
      <c r="P117" s="781"/>
      <c r="Q117" s="781"/>
      <c r="R117" s="781"/>
      <c r="S117" s="781"/>
      <c r="T117" s="781"/>
      <c r="U117" s="781"/>
      <c r="V117" s="781"/>
      <c r="W117" s="781"/>
      <c r="X117" s="781"/>
      <c r="Y117" s="781"/>
    </row>
    <row r="118" spans="1:25" s="748" customFormat="1" ht="21" customHeight="1">
      <c r="A118" s="770"/>
      <c r="B118" s="1268" t="s">
        <v>804</v>
      </c>
      <c r="C118" s="734" t="s">
        <v>307</v>
      </c>
      <c r="D118" s="1269">
        <v>6730</v>
      </c>
      <c r="E118" s="1217">
        <v>4370</v>
      </c>
      <c r="F118" s="1275">
        <f>E118/D118*100</f>
        <v>64.93313521545319</v>
      </c>
      <c r="G118" s="1217">
        <v>5959</v>
      </c>
      <c r="H118" s="827">
        <f t="shared" si="9"/>
        <v>-26.665547910723276</v>
      </c>
      <c r="I118" s="712"/>
      <c r="J118" s="781"/>
      <c r="K118" s="781"/>
      <c r="L118" s="781"/>
      <c r="M118" s="781"/>
      <c r="N118" s="781"/>
      <c r="O118" s="781"/>
      <c r="P118" s="781"/>
      <c r="Q118" s="781"/>
      <c r="R118" s="781"/>
      <c r="S118" s="781"/>
      <c r="T118" s="781"/>
      <c r="U118" s="781"/>
      <c r="V118" s="781"/>
      <c r="W118" s="781"/>
      <c r="X118" s="781"/>
      <c r="Y118" s="781"/>
    </row>
    <row r="119" spans="1:25" s="748" customFormat="1" ht="21" customHeight="1">
      <c r="A119" s="770"/>
      <c r="B119" s="1268" t="s">
        <v>805</v>
      </c>
      <c r="C119" s="734" t="s">
        <v>307</v>
      </c>
      <c r="D119" s="1269">
        <v>10400</v>
      </c>
      <c r="E119" s="1217">
        <v>6588</v>
      </c>
      <c r="F119" s="1275">
        <f>E119/D119*100</f>
        <v>63.34615384615384</v>
      </c>
      <c r="G119" s="1217">
        <v>8801</v>
      </c>
      <c r="H119" s="827">
        <f t="shared" si="9"/>
        <v>-25.144869901147587</v>
      </c>
      <c r="I119" s="712"/>
      <c r="J119" s="781"/>
      <c r="K119" s="781"/>
      <c r="L119" s="781"/>
      <c r="M119" s="781"/>
      <c r="N119" s="781"/>
      <c r="O119" s="781"/>
      <c r="P119" s="781"/>
      <c r="Q119" s="781"/>
      <c r="R119" s="781"/>
      <c r="S119" s="781"/>
      <c r="T119" s="781"/>
      <c r="U119" s="781"/>
      <c r="V119" s="781"/>
      <c r="W119" s="781"/>
      <c r="X119" s="781"/>
      <c r="Y119" s="781"/>
    </row>
    <row r="120" spans="1:25" s="748" customFormat="1" ht="21" customHeight="1">
      <c r="A120" s="770"/>
      <c r="B120" s="1268" t="s">
        <v>806</v>
      </c>
      <c r="C120" s="734" t="s">
        <v>307</v>
      </c>
      <c r="D120" s="1269">
        <v>9720</v>
      </c>
      <c r="E120" s="1217">
        <v>8532</v>
      </c>
      <c r="F120" s="1275">
        <f>E120/D120*100</f>
        <v>87.77777777777777</v>
      </c>
      <c r="G120" s="1217">
        <v>12688</v>
      </c>
      <c r="H120" s="827">
        <f t="shared" si="9"/>
        <v>-32.75535939470366</v>
      </c>
      <c r="I120" s="712"/>
      <c r="J120" s="781"/>
      <c r="K120" s="781"/>
      <c r="L120" s="781"/>
      <c r="M120" s="781"/>
      <c r="N120" s="781"/>
      <c r="O120" s="781"/>
      <c r="P120" s="781"/>
      <c r="Q120" s="781"/>
      <c r="R120" s="781"/>
      <c r="S120" s="781"/>
      <c r="T120" s="781"/>
      <c r="U120" s="781"/>
      <c r="V120" s="781"/>
      <c r="W120" s="781"/>
      <c r="X120" s="781"/>
      <c r="Y120" s="781"/>
    </row>
    <row r="121" spans="1:25" s="748" customFormat="1" ht="21" customHeight="1">
      <c r="A121" s="770"/>
      <c r="B121" s="1268" t="s">
        <v>808</v>
      </c>
      <c r="C121" s="734" t="s">
        <v>307</v>
      </c>
      <c r="D121" s="1269">
        <v>4130</v>
      </c>
      <c r="E121" s="1217">
        <v>3225</v>
      </c>
      <c r="F121" s="1275">
        <f>E121/D121*100</f>
        <v>78.08716707021792</v>
      </c>
      <c r="G121" s="1217">
        <v>4524</v>
      </c>
      <c r="H121" s="827">
        <f t="shared" si="9"/>
        <v>-28.713527851458892</v>
      </c>
      <c r="I121" s="712"/>
      <c r="J121" s="781"/>
      <c r="K121" s="781"/>
      <c r="L121" s="781"/>
      <c r="M121" s="781"/>
      <c r="N121" s="781"/>
      <c r="O121" s="781"/>
      <c r="P121" s="781"/>
      <c r="Q121" s="781"/>
      <c r="R121" s="781"/>
      <c r="S121" s="781"/>
      <c r="T121" s="781"/>
      <c r="U121" s="781"/>
      <c r="V121" s="781"/>
      <c r="W121" s="781"/>
      <c r="X121" s="781"/>
      <c r="Y121" s="781"/>
    </row>
    <row r="122" spans="1:25" s="748" customFormat="1" ht="21" customHeight="1">
      <c r="A122" s="770"/>
      <c r="B122" s="1268" t="s">
        <v>807</v>
      </c>
      <c r="C122" s="734" t="s">
        <v>307</v>
      </c>
      <c r="D122" s="1269">
        <v>340</v>
      </c>
      <c r="E122" s="1190">
        <v>252</v>
      </c>
      <c r="F122" s="1275">
        <f>E122/D122*100</f>
        <v>74.11764705882354</v>
      </c>
      <c r="G122" s="1217">
        <v>12</v>
      </c>
      <c r="H122" s="1163">
        <v>0</v>
      </c>
      <c r="I122" s="712"/>
      <c r="J122" s="781"/>
      <c r="K122" s="781"/>
      <c r="L122" s="781"/>
      <c r="M122" s="781"/>
      <c r="N122" s="781"/>
      <c r="O122" s="781"/>
      <c r="P122" s="781"/>
      <c r="Q122" s="781"/>
      <c r="R122" s="781"/>
      <c r="S122" s="781"/>
      <c r="T122" s="781"/>
      <c r="U122" s="781"/>
      <c r="V122" s="781"/>
      <c r="W122" s="781"/>
      <c r="X122" s="781"/>
      <c r="Y122" s="781"/>
    </row>
    <row r="123" spans="1:25" s="748" customFormat="1" ht="21" customHeight="1">
      <c r="A123" s="786"/>
      <c r="B123" s="744" t="s">
        <v>811</v>
      </c>
      <c r="C123" s="734" t="s">
        <v>307</v>
      </c>
      <c r="D123" s="774"/>
      <c r="E123" s="1163">
        <v>0</v>
      </c>
      <c r="F123" s="1163">
        <v>0</v>
      </c>
      <c r="G123" s="1217">
        <v>2</v>
      </c>
      <c r="H123" s="1163">
        <v>0</v>
      </c>
      <c r="I123" s="712"/>
      <c r="J123" s="781"/>
      <c r="K123" s="781"/>
      <c r="L123" s="781"/>
      <c r="M123" s="781"/>
      <c r="N123" s="781"/>
      <c r="O123" s="781"/>
      <c r="P123" s="781"/>
      <c r="Q123" s="781"/>
      <c r="R123" s="781"/>
      <c r="S123" s="781"/>
      <c r="T123" s="781"/>
      <c r="U123" s="781"/>
      <c r="V123" s="781"/>
      <c r="W123" s="781"/>
      <c r="X123" s="781"/>
      <c r="Y123" s="781"/>
    </row>
    <row r="124" spans="1:25" s="748" customFormat="1" ht="22.5" customHeight="1">
      <c r="A124" s="883" t="s">
        <v>357</v>
      </c>
      <c r="B124" s="1760" t="s">
        <v>858</v>
      </c>
      <c r="C124" s="1761"/>
      <c r="D124" s="1761"/>
      <c r="E124" s="1761"/>
      <c r="F124" s="1761"/>
      <c r="G124" s="1761"/>
      <c r="H124" s="1762"/>
      <c r="I124" s="712"/>
      <c r="J124" s="781"/>
      <c r="K124" s="781"/>
      <c r="L124" s="781"/>
      <c r="M124" s="781"/>
      <c r="N124" s="781"/>
      <c r="O124" s="781"/>
      <c r="P124" s="781"/>
      <c r="Q124" s="781"/>
      <c r="R124" s="781"/>
      <c r="S124" s="781"/>
      <c r="T124" s="781"/>
      <c r="U124" s="781"/>
      <c r="V124" s="781"/>
      <c r="W124" s="781"/>
      <c r="X124" s="781"/>
      <c r="Y124" s="781"/>
    </row>
    <row r="125" spans="1:25" s="748" customFormat="1" ht="21.75" customHeight="1">
      <c r="A125" s="776"/>
      <c r="B125" s="738" t="s">
        <v>376</v>
      </c>
      <c r="C125" s="709"/>
      <c r="D125" s="1276">
        <f>SUM(D126:D131)</f>
        <v>840</v>
      </c>
      <c r="E125" s="1277">
        <f>SUM(E126:E131)</f>
        <v>888</v>
      </c>
      <c r="F125" s="1278">
        <f>E125/D125*100</f>
        <v>105.71428571428572</v>
      </c>
      <c r="G125" s="1277">
        <f>SUM(G126:G131)</f>
        <v>1281</v>
      </c>
      <c r="H125" s="820">
        <f aca="true" t="shared" si="10" ref="H125:H131">E125/G125*100-100</f>
        <v>-30.679156908665107</v>
      </c>
      <c r="I125" s="712"/>
      <c r="J125" s="781"/>
      <c r="K125" s="781"/>
      <c r="L125" s="781"/>
      <c r="M125" s="781"/>
      <c r="N125" s="781"/>
      <c r="O125" s="781"/>
      <c r="P125" s="781"/>
      <c r="Q125" s="781"/>
      <c r="R125" s="781"/>
      <c r="S125" s="781"/>
      <c r="T125" s="781"/>
      <c r="U125" s="781"/>
      <c r="V125" s="781"/>
      <c r="W125" s="781"/>
      <c r="X125" s="781"/>
      <c r="Y125" s="781"/>
    </row>
    <row r="126" spans="1:25" s="748" customFormat="1" ht="21.75" customHeight="1">
      <c r="A126" s="776">
        <v>1</v>
      </c>
      <c r="B126" s="738" t="s">
        <v>398</v>
      </c>
      <c r="C126" s="865" t="s">
        <v>309</v>
      </c>
      <c r="D126" s="1279">
        <v>155</v>
      </c>
      <c r="E126" s="1279">
        <v>284</v>
      </c>
      <c r="F126" s="1278">
        <f aca="true" t="shared" si="11" ref="F126:F131">E126/D126*100</f>
        <v>183.2258064516129</v>
      </c>
      <c r="G126" s="894">
        <v>409</v>
      </c>
      <c r="H126" s="820">
        <f t="shared" si="10"/>
        <v>-30.562347188264056</v>
      </c>
      <c r="I126" s="712"/>
      <c r="J126" s="781"/>
      <c r="K126" s="781"/>
      <c r="L126" s="781"/>
      <c r="M126" s="781"/>
      <c r="N126" s="781"/>
      <c r="O126" s="781"/>
      <c r="P126" s="781"/>
      <c r="Q126" s="781"/>
      <c r="R126" s="781"/>
      <c r="S126" s="781"/>
      <c r="T126" s="781"/>
      <c r="U126" s="781"/>
      <c r="V126" s="781"/>
      <c r="W126" s="781"/>
      <c r="X126" s="781"/>
      <c r="Y126" s="781"/>
    </row>
    <row r="127" spans="1:25" s="748" customFormat="1" ht="21.75" customHeight="1">
      <c r="A127" s="776">
        <v>2</v>
      </c>
      <c r="B127" s="738" t="s">
        <v>478</v>
      </c>
      <c r="C127" s="865" t="s">
        <v>309</v>
      </c>
      <c r="D127" s="1279">
        <v>5</v>
      </c>
      <c r="E127" s="1163">
        <v>0</v>
      </c>
      <c r="F127" s="1163">
        <v>0</v>
      </c>
      <c r="G127" s="894">
        <v>5</v>
      </c>
      <c r="H127" s="820">
        <f t="shared" si="10"/>
        <v>-100</v>
      </c>
      <c r="I127" s="712"/>
      <c r="J127" s="781"/>
      <c r="K127" s="781"/>
      <c r="L127" s="781"/>
      <c r="M127" s="781"/>
      <c r="N127" s="781"/>
      <c r="O127" s="781"/>
      <c r="P127" s="781"/>
      <c r="Q127" s="781"/>
      <c r="R127" s="781"/>
      <c r="S127" s="781"/>
      <c r="T127" s="781"/>
      <c r="U127" s="781"/>
      <c r="V127" s="781"/>
      <c r="W127" s="781"/>
      <c r="X127" s="781"/>
      <c r="Y127" s="781"/>
    </row>
    <row r="128" spans="1:25" s="748" customFormat="1" ht="21.75" customHeight="1">
      <c r="A128" s="776">
        <v>3</v>
      </c>
      <c r="B128" s="738" t="s">
        <v>438</v>
      </c>
      <c r="C128" s="865" t="s">
        <v>309</v>
      </c>
      <c r="D128" s="1279">
        <v>600</v>
      </c>
      <c r="E128" s="1279">
        <v>507</v>
      </c>
      <c r="F128" s="1278">
        <f t="shared" si="11"/>
        <v>84.5</v>
      </c>
      <c r="G128" s="894">
        <v>728</v>
      </c>
      <c r="H128" s="820">
        <f t="shared" si="10"/>
        <v>-30.35714285714286</v>
      </c>
      <c r="I128" s="712"/>
      <c r="J128" s="781"/>
      <c r="K128" s="781"/>
      <c r="L128" s="781"/>
      <c r="M128" s="781"/>
      <c r="N128" s="781"/>
      <c r="O128" s="781"/>
      <c r="P128" s="781"/>
      <c r="Q128" s="781"/>
      <c r="R128" s="781"/>
      <c r="S128" s="781"/>
      <c r="T128" s="781"/>
      <c r="U128" s="781"/>
      <c r="V128" s="781"/>
      <c r="W128" s="781"/>
      <c r="X128" s="781"/>
      <c r="Y128" s="781"/>
    </row>
    <row r="129" spans="1:25" s="748" customFormat="1" ht="21.75" customHeight="1">
      <c r="A129" s="776">
        <v>4</v>
      </c>
      <c r="B129" s="738" t="s">
        <v>861</v>
      </c>
      <c r="C129" s="865" t="s">
        <v>309</v>
      </c>
      <c r="D129" s="1279">
        <v>25</v>
      </c>
      <c r="E129" s="1279">
        <v>59</v>
      </c>
      <c r="F129" s="1278">
        <f t="shared" si="11"/>
        <v>236</v>
      </c>
      <c r="G129" s="894">
        <v>54</v>
      </c>
      <c r="H129" s="820">
        <f t="shared" si="10"/>
        <v>9.259259259259252</v>
      </c>
      <c r="I129" s="712"/>
      <c r="J129" s="781"/>
      <c r="K129" s="781"/>
      <c r="L129" s="781"/>
      <c r="M129" s="781"/>
      <c r="N129" s="781"/>
      <c r="O129" s="781"/>
      <c r="P129" s="781"/>
      <c r="Q129" s="781"/>
      <c r="R129" s="781"/>
      <c r="S129" s="781"/>
      <c r="T129" s="781"/>
      <c r="U129" s="781"/>
      <c r="V129" s="781"/>
      <c r="W129" s="781"/>
      <c r="X129" s="781"/>
      <c r="Y129" s="781"/>
    </row>
    <row r="130" spans="1:25" s="748" customFormat="1" ht="21.75" customHeight="1">
      <c r="A130" s="776">
        <v>5</v>
      </c>
      <c r="B130" s="738" t="s">
        <v>862</v>
      </c>
      <c r="C130" s="865" t="s">
        <v>309</v>
      </c>
      <c r="D130" s="1279">
        <v>45</v>
      </c>
      <c r="E130" s="1279">
        <v>30</v>
      </c>
      <c r="F130" s="1278">
        <f t="shared" si="11"/>
        <v>66.66666666666666</v>
      </c>
      <c r="G130" s="894">
        <v>68</v>
      </c>
      <c r="H130" s="820">
        <f t="shared" si="10"/>
        <v>-55.88235294117647</v>
      </c>
      <c r="I130" s="712"/>
      <c r="J130" s="781"/>
      <c r="K130" s="781"/>
      <c r="L130" s="781"/>
      <c r="M130" s="781"/>
      <c r="N130" s="781"/>
      <c r="O130" s="781"/>
      <c r="P130" s="781"/>
      <c r="Q130" s="781"/>
      <c r="R130" s="781"/>
      <c r="S130" s="781"/>
      <c r="T130" s="781"/>
      <c r="U130" s="781"/>
      <c r="V130" s="781"/>
      <c r="W130" s="781"/>
      <c r="X130" s="781"/>
      <c r="Y130" s="781"/>
    </row>
    <row r="131" spans="1:25" s="748" customFormat="1" ht="21.75" customHeight="1">
      <c r="A131" s="884">
        <v>6</v>
      </c>
      <c r="B131" s="891" t="s">
        <v>399</v>
      </c>
      <c r="C131" s="866" t="s">
        <v>309</v>
      </c>
      <c r="D131" s="1280">
        <v>10</v>
      </c>
      <c r="E131" s="1281">
        <v>8</v>
      </c>
      <c r="F131" s="1282">
        <f t="shared" si="11"/>
        <v>80</v>
      </c>
      <c r="G131" s="1280">
        <v>17</v>
      </c>
      <c r="H131" s="826">
        <f t="shared" si="10"/>
        <v>-52.94117647058824</v>
      </c>
      <c r="I131" s="712"/>
      <c r="J131" s="781"/>
      <c r="K131" s="781"/>
      <c r="L131" s="781"/>
      <c r="M131" s="781"/>
      <c r="N131" s="781"/>
      <c r="O131" s="781"/>
      <c r="P131" s="781"/>
      <c r="Q131" s="781"/>
      <c r="R131" s="781"/>
      <c r="S131" s="781"/>
      <c r="T131" s="781"/>
      <c r="U131" s="781"/>
      <c r="V131" s="781"/>
      <c r="W131" s="781"/>
      <c r="X131" s="781"/>
      <c r="Y131" s="781"/>
    </row>
    <row r="132" spans="1:25" s="748" customFormat="1" ht="31.5" customHeight="1">
      <c r="A132" s="226" t="s">
        <v>183</v>
      </c>
      <c r="B132" s="1052" t="s">
        <v>416</v>
      </c>
      <c r="C132" s="1754" t="s">
        <v>860</v>
      </c>
      <c r="D132" s="1755"/>
      <c r="E132" s="1755"/>
      <c r="F132" s="1755"/>
      <c r="G132" s="1755"/>
      <c r="H132" s="1756"/>
      <c r="I132" s="712"/>
      <c r="J132" s="781"/>
      <c r="K132" s="781"/>
      <c r="L132" s="781"/>
      <c r="M132" s="781"/>
      <c r="N132" s="781"/>
      <c r="O132" s="781"/>
      <c r="P132" s="781"/>
      <c r="Q132" s="781"/>
      <c r="R132" s="781"/>
      <c r="S132" s="781"/>
      <c r="T132" s="781"/>
      <c r="U132" s="781"/>
      <c r="V132" s="781"/>
      <c r="W132" s="781"/>
      <c r="X132" s="781"/>
      <c r="Y132" s="781"/>
    </row>
    <row r="133" spans="1:25" s="748" customFormat="1" ht="24" customHeight="1">
      <c r="A133" s="1743">
        <v>1</v>
      </c>
      <c r="B133" s="1048" t="s">
        <v>869</v>
      </c>
      <c r="C133" s="1056" t="s">
        <v>872</v>
      </c>
      <c r="D133" s="1283">
        <f>SUM(D134:D137)</f>
        <v>3195</v>
      </c>
      <c r="E133" s="1283">
        <f>SUM(E134:E137)</f>
        <v>3195</v>
      </c>
      <c r="F133" s="1284">
        <f aca="true" t="shared" si="12" ref="F133:F146">E133/D133*100</f>
        <v>100</v>
      </c>
      <c r="G133" s="1285">
        <f>SUM(G134:G137)</f>
        <v>3125</v>
      </c>
      <c r="H133" s="944">
        <f>E133/G133*100-100</f>
        <v>2.239999999999995</v>
      </c>
      <c r="I133" s="712"/>
      <c r="J133" s="781"/>
      <c r="K133" s="781"/>
      <c r="L133" s="781"/>
      <c r="M133" s="781"/>
      <c r="N133" s="781"/>
      <c r="O133" s="781"/>
      <c r="P133" s="781"/>
      <c r="Q133" s="781"/>
      <c r="R133" s="781"/>
      <c r="S133" s="781"/>
      <c r="T133" s="781"/>
      <c r="U133" s="781"/>
      <c r="V133" s="781"/>
      <c r="W133" s="781"/>
      <c r="X133" s="781"/>
      <c r="Y133" s="781"/>
    </row>
    <row r="134" spans="1:25" s="748" customFormat="1" ht="24.75" customHeight="1">
      <c r="A134" s="1744"/>
      <c r="B134" s="767" t="s">
        <v>599</v>
      </c>
      <c r="C134" s="774" t="s">
        <v>872</v>
      </c>
      <c r="D134" s="1192">
        <v>1250</v>
      </c>
      <c r="E134" s="1255">
        <v>1250</v>
      </c>
      <c r="F134" s="1286">
        <f t="shared" si="12"/>
        <v>100</v>
      </c>
      <c r="G134" s="1163">
        <v>1250</v>
      </c>
      <c r="H134" s="820">
        <f>E134/G134*100-100</f>
        <v>0</v>
      </c>
      <c r="I134" s="712"/>
      <c r="J134" s="781"/>
      <c r="K134" s="781"/>
      <c r="L134" s="781"/>
      <c r="M134" s="781"/>
      <c r="N134" s="781"/>
      <c r="O134" s="781"/>
      <c r="P134" s="781"/>
      <c r="Q134" s="781"/>
      <c r="R134" s="781"/>
      <c r="S134" s="781"/>
      <c r="T134" s="781"/>
      <c r="U134" s="781"/>
      <c r="V134" s="781"/>
      <c r="W134" s="781"/>
      <c r="X134" s="781"/>
      <c r="Y134" s="781"/>
    </row>
    <row r="135" spans="1:25" s="748" customFormat="1" ht="24.75" customHeight="1">
      <c r="A135" s="1744"/>
      <c r="B135" s="233" t="s">
        <v>762</v>
      </c>
      <c r="C135" s="774" t="s">
        <v>872</v>
      </c>
      <c r="D135" s="1192">
        <v>1100</v>
      </c>
      <c r="E135" s="1255">
        <v>1100</v>
      </c>
      <c r="F135" s="1286">
        <f t="shared" si="12"/>
        <v>100</v>
      </c>
      <c r="G135" s="1163">
        <v>1030</v>
      </c>
      <c r="H135" s="820">
        <f>E135/G135*100-100</f>
        <v>6.796116504854368</v>
      </c>
      <c r="I135" s="712"/>
      <c r="J135" s="787"/>
      <c r="K135" s="781"/>
      <c r="L135" s="781"/>
      <c r="M135" s="781"/>
      <c r="N135" s="781"/>
      <c r="O135" s="781"/>
      <c r="P135" s="781"/>
      <c r="Q135" s="781"/>
      <c r="R135" s="781"/>
      <c r="S135" s="781"/>
      <c r="T135" s="781"/>
      <c r="U135" s="781"/>
      <c r="V135" s="781"/>
      <c r="W135" s="781"/>
      <c r="X135" s="781"/>
      <c r="Y135" s="781"/>
    </row>
    <row r="136" spans="1:25" s="748" customFormat="1" ht="24.75" customHeight="1">
      <c r="A136" s="1744"/>
      <c r="B136" s="233" t="s">
        <v>600</v>
      </c>
      <c r="C136" s="774" t="s">
        <v>872</v>
      </c>
      <c r="D136" s="1192">
        <v>190</v>
      </c>
      <c r="E136" s="1255">
        <f>D136</f>
        <v>190</v>
      </c>
      <c r="F136" s="1286">
        <f t="shared" si="12"/>
        <v>100</v>
      </c>
      <c r="G136" s="1163">
        <v>190</v>
      </c>
      <c r="H136" s="820">
        <f>E136/G136*100-100</f>
        <v>0</v>
      </c>
      <c r="I136" s="712"/>
      <c r="J136" s="781"/>
      <c r="K136" s="781"/>
      <c r="L136" s="781"/>
      <c r="M136" s="781"/>
      <c r="N136" s="781"/>
      <c r="O136" s="781"/>
      <c r="P136" s="781"/>
      <c r="Q136" s="781"/>
      <c r="R136" s="781"/>
      <c r="S136" s="781"/>
      <c r="T136" s="781"/>
      <c r="U136" s="781"/>
      <c r="V136" s="781"/>
      <c r="W136" s="781"/>
      <c r="X136" s="781"/>
      <c r="Y136" s="781"/>
    </row>
    <row r="137" spans="1:25" s="748" customFormat="1" ht="24.75" customHeight="1">
      <c r="A137" s="1744"/>
      <c r="B137" s="767" t="s">
        <v>601</v>
      </c>
      <c r="C137" s="774" t="s">
        <v>872</v>
      </c>
      <c r="D137" s="1192">
        <v>655</v>
      </c>
      <c r="E137" s="1255">
        <v>655</v>
      </c>
      <c r="F137" s="1286">
        <f t="shared" si="12"/>
        <v>100</v>
      </c>
      <c r="G137" s="1163">
        <v>655</v>
      </c>
      <c r="H137" s="820">
        <f>E137/G137*100-100</f>
        <v>0</v>
      </c>
      <c r="I137" s="714"/>
      <c r="J137" s="783"/>
      <c r="K137" s="781"/>
      <c r="L137" s="781"/>
      <c r="M137" s="781"/>
      <c r="N137" s="781"/>
      <c r="O137" s="781"/>
      <c r="P137" s="781"/>
      <c r="Q137" s="781"/>
      <c r="R137" s="781"/>
      <c r="S137" s="781"/>
      <c r="T137" s="781"/>
      <c r="U137" s="781"/>
      <c r="V137" s="781"/>
      <c r="W137" s="781"/>
      <c r="X137" s="781"/>
      <c r="Y137" s="781"/>
    </row>
    <row r="138" spans="1:33" s="748" customFormat="1" ht="24.75" customHeight="1">
      <c r="A138" s="1744">
        <v>2</v>
      </c>
      <c r="B138" s="788" t="s">
        <v>868</v>
      </c>
      <c r="C138" s="782" t="s">
        <v>757</v>
      </c>
      <c r="D138" s="931">
        <f>SUM(D139:D142)</f>
        <v>1454000</v>
      </c>
      <c r="E138" s="931">
        <f>SUM(E139:E142)</f>
        <v>1097004</v>
      </c>
      <c r="F138" s="1287">
        <f t="shared" si="12"/>
        <v>75.44731774415406</v>
      </c>
      <c r="G138" s="931">
        <f>SUM(G139:G142)</f>
        <v>1277427</v>
      </c>
      <c r="H138" s="828">
        <f aca="true" t="shared" si="13" ref="H138:H180">E138/G138*100-100</f>
        <v>-14.123938197642602</v>
      </c>
      <c r="I138" s="932"/>
      <c r="J138" s="933"/>
      <c r="K138" s="934"/>
      <c r="L138" s="935"/>
      <c r="M138" s="936"/>
      <c r="N138" s="936"/>
      <c r="O138" s="936"/>
      <c r="P138" s="936"/>
      <c r="Q138" s="936"/>
      <c r="R138" s="936"/>
      <c r="S138" s="936"/>
      <c r="T138" s="936"/>
      <c r="U138" s="936"/>
      <c r="V138" s="936"/>
      <c r="W138" s="935"/>
      <c r="X138" s="935"/>
      <c r="Y138" s="935"/>
      <c r="Z138" s="749"/>
      <c r="AG138" s="946"/>
    </row>
    <row r="139" spans="1:26" s="748" customFormat="1" ht="24" customHeight="1">
      <c r="A139" s="1744"/>
      <c r="B139" s="767" t="s">
        <v>377</v>
      </c>
      <c r="C139" s="267" t="s">
        <v>757</v>
      </c>
      <c r="D139" s="1192">
        <v>253000</v>
      </c>
      <c r="E139" s="1255">
        <f>'Dieu tri '!C10</f>
        <v>229495</v>
      </c>
      <c r="F139" s="1199">
        <f t="shared" si="12"/>
        <v>90.7094861660079</v>
      </c>
      <c r="G139" s="1163">
        <v>247142</v>
      </c>
      <c r="H139" s="820">
        <f>E139/G139*100-100</f>
        <v>-7.140429388772446</v>
      </c>
      <c r="I139" s="714"/>
      <c r="J139" s="715"/>
      <c r="K139" s="716"/>
      <c r="L139" s="716"/>
      <c r="M139" s="716"/>
      <c r="N139" s="716"/>
      <c r="O139" s="716"/>
      <c r="P139" s="716"/>
      <c r="Q139" s="716"/>
      <c r="R139" s="716"/>
      <c r="S139" s="716"/>
      <c r="T139" s="716"/>
      <c r="U139" s="716"/>
      <c r="V139" s="716"/>
      <c r="W139" s="716"/>
      <c r="X139" s="716"/>
      <c r="Y139" s="716"/>
      <c r="Z139" s="749"/>
    </row>
    <row r="140" spans="1:33" s="748" customFormat="1" ht="24" customHeight="1">
      <c r="A140" s="1744"/>
      <c r="B140" s="767" t="s">
        <v>791</v>
      </c>
      <c r="C140" s="267" t="s">
        <v>757</v>
      </c>
      <c r="D140" s="1192">
        <v>471000</v>
      </c>
      <c r="E140" s="1255">
        <f>'Dieu tri '!C11</f>
        <v>403531</v>
      </c>
      <c r="F140" s="1199">
        <f t="shared" si="12"/>
        <v>85.67537154989384</v>
      </c>
      <c r="G140" s="1163">
        <v>467670</v>
      </c>
      <c r="H140" s="820">
        <f>E140/G140*100-100</f>
        <v>-13.7145850706695</v>
      </c>
      <c r="I140" s="714"/>
      <c r="J140" s="717"/>
      <c r="K140" s="716"/>
      <c r="L140" s="718"/>
      <c r="M140" s="718"/>
      <c r="N140" s="718"/>
      <c r="O140" s="718"/>
      <c r="P140" s="718"/>
      <c r="Q140" s="718"/>
      <c r="R140" s="718"/>
      <c r="S140" s="718"/>
      <c r="T140" s="718"/>
      <c r="U140" s="718"/>
      <c r="V140" s="718"/>
      <c r="W140" s="718"/>
      <c r="X140" s="718"/>
      <c r="Y140" s="718"/>
      <c r="Z140" s="749"/>
      <c r="AD140" s="759"/>
      <c r="AF140" s="946"/>
      <c r="AG140" s="759"/>
    </row>
    <row r="141" spans="1:32" s="748" customFormat="1" ht="24" customHeight="1">
      <c r="A141" s="1744"/>
      <c r="B141" s="233" t="s">
        <v>379</v>
      </c>
      <c r="C141" s="267" t="s">
        <v>757</v>
      </c>
      <c r="D141" s="1192">
        <v>66000</v>
      </c>
      <c r="E141" s="1255">
        <f>'Dieu tri '!C12</f>
        <v>51399</v>
      </c>
      <c r="F141" s="1199">
        <f t="shared" si="12"/>
        <v>77.87727272727273</v>
      </c>
      <c r="G141" s="1163">
        <v>54497</v>
      </c>
      <c r="H141" s="820">
        <f>E141/G141*100-100</f>
        <v>-5.684716589904028</v>
      </c>
      <c r="I141" s="714"/>
      <c r="J141" s="719"/>
      <c r="K141" s="716"/>
      <c r="L141" s="718"/>
      <c r="M141" s="718"/>
      <c r="N141" s="718"/>
      <c r="O141" s="718"/>
      <c r="P141" s="718"/>
      <c r="Q141" s="718"/>
      <c r="R141" s="718"/>
      <c r="S141" s="718"/>
      <c r="T141" s="718"/>
      <c r="U141" s="718"/>
      <c r="V141" s="718"/>
      <c r="W141" s="718"/>
      <c r="X141" s="718"/>
      <c r="Y141" s="718"/>
      <c r="Z141" s="749"/>
      <c r="AF141" s="946"/>
    </row>
    <row r="142" spans="1:26" s="748" customFormat="1" ht="24" customHeight="1">
      <c r="A142" s="1769"/>
      <c r="B142" s="785" t="s">
        <v>380</v>
      </c>
      <c r="C142" s="1120" t="s">
        <v>757</v>
      </c>
      <c r="D142" s="1288">
        <v>664000</v>
      </c>
      <c r="E142" s="1289">
        <f>'Dieu tri '!C13</f>
        <v>412579</v>
      </c>
      <c r="F142" s="1238">
        <f t="shared" si="12"/>
        <v>62.13539156626506</v>
      </c>
      <c r="G142" s="1237">
        <v>508118</v>
      </c>
      <c r="H142" s="820">
        <f>E142/G142*100-100</f>
        <v>-18.80252224876898</v>
      </c>
      <c r="I142" s="714"/>
      <c r="J142" s="720"/>
      <c r="K142" s="716"/>
      <c r="L142" s="718"/>
      <c r="M142" s="718"/>
      <c r="N142" s="718"/>
      <c r="O142" s="718"/>
      <c r="P142" s="718"/>
      <c r="Q142" s="718"/>
      <c r="R142" s="718"/>
      <c r="S142" s="718"/>
      <c r="T142" s="718"/>
      <c r="U142" s="718"/>
      <c r="V142" s="718"/>
      <c r="W142" s="718"/>
      <c r="X142" s="718"/>
      <c r="Y142" s="718"/>
      <c r="Z142" s="749"/>
    </row>
    <row r="143" spans="1:26" s="748" customFormat="1" ht="24" customHeight="1">
      <c r="A143" s="1743">
        <v>3</v>
      </c>
      <c r="B143" s="941" t="s">
        <v>867</v>
      </c>
      <c r="C143" s="1127" t="s">
        <v>758</v>
      </c>
      <c r="D143" s="943">
        <f>SUM(D144:D147)</f>
        <v>143800</v>
      </c>
      <c r="E143" s="943">
        <f>SUM(E144:E147)</f>
        <v>130776</v>
      </c>
      <c r="F143" s="1290">
        <f t="shared" si="12"/>
        <v>90.94297635605007</v>
      </c>
      <c r="G143" s="943">
        <f>SUM(G144:G147)</f>
        <v>142910</v>
      </c>
      <c r="H143" s="944">
        <f t="shared" si="13"/>
        <v>-8.49065845637115</v>
      </c>
      <c r="I143" s="932"/>
      <c r="J143" s="937"/>
      <c r="K143" s="938"/>
      <c r="L143" s="790"/>
      <c r="M143" s="790"/>
      <c r="N143" s="790"/>
      <c r="O143" s="790"/>
      <c r="P143" s="790"/>
      <c r="Q143" s="790"/>
      <c r="R143" s="790"/>
      <c r="S143" s="790"/>
      <c r="T143" s="790"/>
      <c r="U143" s="790"/>
      <c r="V143" s="790"/>
      <c r="W143" s="790"/>
      <c r="X143" s="790"/>
      <c r="Y143" s="790"/>
      <c r="Z143" s="749"/>
    </row>
    <row r="144" spans="1:33" s="748" customFormat="1" ht="21" customHeight="1">
      <c r="A144" s="1744"/>
      <c r="B144" s="767" t="s">
        <v>377</v>
      </c>
      <c r="C144" s="267" t="s">
        <v>758</v>
      </c>
      <c r="D144" s="1192">
        <v>61900</v>
      </c>
      <c r="E144" s="1255">
        <f>'Dieu tri '!C15</f>
        <v>57043</v>
      </c>
      <c r="F144" s="1199">
        <f t="shared" si="12"/>
        <v>92.15347334410339</v>
      </c>
      <c r="G144" s="1163">
        <v>61493</v>
      </c>
      <c r="H144" s="820">
        <f t="shared" si="13"/>
        <v>-7.236596035321099</v>
      </c>
      <c r="I144" s="714"/>
      <c r="J144" s="715"/>
      <c r="K144" s="716"/>
      <c r="L144" s="716"/>
      <c r="M144" s="716"/>
      <c r="N144" s="716"/>
      <c r="O144" s="716"/>
      <c r="P144" s="716"/>
      <c r="Q144" s="716"/>
      <c r="R144" s="716"/>
      <c r="S144" s="716"/>
      <c r="T144" s="716"/>
      <c r="U144" s="716"/>
      <c r="V144" s="716"/>
      <c r="W144" s="716"/>
      <c r="X144" s="716"/>
      <c r="Y144" s="716"/>
      <c r="Z144" s="749"/>
      <c r="AG144" s="946"/>
    </row>
    <row r="145" spans="1:26" s="748" customFormat="1" ht="21" customHeight="1">
      <c r="A145" s="1744"/>
      <c r="B145" s="767" t="s">
        <v>791</v>
      </c>
      <c r="C145" s="267" t="s">
        <v>758</v>
      </c>
      <c r="D145" s="1192">
        <v>71300</v>
      </c>
      <c r="E145" s="1255">
        <f>'Dieu tri '!C16</f>
        <v>64856</v>
      </c>
      <c r="F145" s="1199">
        <f t="shared" si="12"/>
        <v>90.96213183730714</v>
      </c>
      <c r="G145" s="1163">
        <v>71892</v>
      </c>
      <c r="H145" s="820">
        <f t="shared" si="13"/>
        <v>-9.786902576086348</v>
      </c>
      <c r="I145" s="714"/>
      <c r="J145" s="722"/>
      <c r="K145" s="716"/>
      <c r="L145" s="718"/>
      <c r="M145" s="718"/>
      <c r="N145" s="718"/>
      <c r="O145" s="718"/>
      <c r="P145" s="718"/>
      <c r="Q145" s="718"/>
      <c r="R145" s="718"/>
      <c r="S145" s="718"/>
      <c r="T145" s="718"/>
      <c r="U145" s="718"/>
      <c r="V145" s="718"/>
      <c r="W145" s="718"/>
      <c r="X145" s="718"/>
      <c r="Y145" s="718"/>
      <c r="Z145" s="749"/>
    </row>
    <row r="146" spans="1:33" s="748" customFormat="1" ht="21" customHeight="1">
      <c r="A146" s="1744"/>
      <c r="B146" s="233" t="s">
        <v>379</v>
      </c>
      <c r="C146" s="267" t="s">
        <v>758</v>
      </c>
      <c r="D146" s="1192">
        <v>10600</v>
      </c>
      <c r="E146" s="1255">
        <f>'Dieu tri '!C17</f>
        <v>8862</v>
      </c>
      <c r="F146" s="1199">
        <f t="shared" si="12"/>
        <v>83.60377358490567</v>
      </c>
      <c r="G146" s="1163">
        <v>8982</v>
      </c>
      <c r="H146" s="820">
        <f t="shared" si="13"/>
        <v>-1.3360053440213733</v>
      </c>
      <c r="I146" s="714"/>
      <c r="J146" s="723"/>
      <c r="K146" s="716"/>
      <c r="L146" s="718"/>
      <c r="M146" s="718"/>
      <c r="N146" s="718"/>
      <c r="O146" s="718"/>
      <c r="P146" s="718"/>
      <c r="Q146" s="718"/>
      <c r="R146" s="718"/>
      <c r="S146" s="718"/>
      <c r="T146" s="718"/>
      <c r="U146" s="718"/>
      <c r="V146" s="718"/>
      <c r="W146" s="718"/>
      <c r="X146" s="718"/>
      <c r="Y146" s="718"/>
      <c r="Z146" s="749"/>
      <c r="AG146" s="759"/>
    </row>
    <row r="147" spans="1:26" s="748" customFormat="1" ht="21" customHeight="1">
      <c r="A147" s="1744"/>
      <c r="B147" s="767" t="s">
        <v>380</v>
      </c>
      <c r="C147" s="267" t="s">
        <v>758</v>
      </c>
      <c r="D147" s="894"/>
      <c r="E147" s="1255">
        <f>'Dieu tri '!C18</f>
        <v>15</v>
      </c>
      <c r="F147" s="774"/>
      <c r="G147" s="1291">
        <v>543</v>
      </c>
      <c r="H147" s="820">
        <f t="shared" si="13"/>
        <v>-97.23756906077348</v>
      </c>
      <c r="I147" s="714"/>
      <c r="J147" s="724"/>
      <c r="K147" s="716"/>
      <c r="L147" s="718"/>
      <c r="M147" s="718"/>
      <c r="N147" s="718"/>
      <c r="O147" s="718"/>
      <c r="P147" s="718"/>
      <c r="Q147" s="718"/>
      <c r="R147" s="718"/>
      <c r="S147" s="718"/>
      <c r="T147" s="718"/>
      <c r="U147" s="718"/>
      <c r="V147" s="718"/>
      <c r="W147" s="718"/>
      <c r="X147" s="718"/>
      <c r="Y147" s="718"/>
      <c r="Z147" s="749"/>
    </row>
    <row r="148" spans="1:26" s="748" customFormat="1" ht="23.25" customHeight="1">
      <c r="A148" s="1744">
        <v>4</v>
      </c>
      <c r="B148" s="788" t="s">
        <v>866</v>
      </c>
      <c r="C148" s="1055" t="s">
        <v>759</v>
      </c>
      <c r="D148" s="894"/>
      <c r="E148" s="1292">
        <f>SUM(E149:E151)</f>
        <v>816023</v>
      </c>
      <c r="F148" s="1292">
        <f>SUM(F149:F151)</f>
        <v>0</v>
      </c>
      <c r="G148" s="1292">
        <f>SUM(G149:G151)</f>
        <v>878691</v>
      </c>
      <c r="H148" s="828">
        <f t="shared" si="13"/>
        <v>-7.131972445376135</v>
      </c>
      <c r="I148" s="932"/>
      <c r="J148" s="939"/>
      <c r="K148" s="938"/>
      <c r="L148" s="938"/>
      <c r="M148" s="938"/>
      <c r="N148" s="938"/>
      <c r="O148" s="938"/>
      <c r="P148" s="938"/>
      <c r="Q148" s="938"/>
      <c r="R148" s="938"/>
      <c r="S148" s="938"/>
      <c r="T148" s="938"/>
      <c r="U148" s="938"/>
      <c r="V148" s="938"/>
      <c r="W148" s="938"/>
      <c r="X148" s="938"/>
      <c r="Y148" s="938"/>
      <c r="Z148" s="749"/>
    </row>
    <row r="149" spans="1:26" s="748" customFormat="1" ht="21.75" customHeight="1">
      <c r="A149" s="1744"/>
      <c r="B149" s="767" t="s">
        <v>377</v>
      </c>
      <c r="C149" s="862" t="s">
        <v>759</v>
      </c>
      <c r="D149" s="894"/>
      <c r="E149" s="1255">
        <f>'Dieu tri '!C20</f>
        <v>416764</v>
      </c>
      <c r="F149" s="1286"/>
      <c r="G149" s="1163">
        <v>451300</v>
      </c>
      <c r="H149" s="820">
        <f t="shared" si="13"/>
        <v>-7.652559273210727</v>
      </c>
      <c r="I149" s="714"/>
      <c r="J149" s="723"/>
      <c r="K149" s="716"/>
      <c r="L149" s="718"/>
      <c r="M149" s="718"/>
      <c r="N149" s="718"/>
      <c r="O149" s="718"/>
      <c r="P149" s="718"/>
      <c r="Q149" s="718"/>
      <c r="R149" s="718"/>
      <c r="S149" s="718"/>
      <c r="T149" s="718"/>
      <c r="U149" s="718"/>
      <c r="V149" s="718"/>
      <c r="W149" s="718"/>
      <c r="X149" s="718"/>
      <c r="Y149" s="718"/>
      <c r="Z149" s="749"/>
    </row>
    <row r="150" spans="1:26" s="748" customFormat="1" ht="21.75" customHeight="1">
      <c r="A150" s="1744"/>
      <c r="B150" s="767" t="s">
        <v>791</v>
      </c>
      <c r="C150" s="862" t="s">
        <v>759</v>
      </c>
      <c r="D150" s="894"/>
      <c r="E150" s="1255">
        <f>'Dieu tri '!C21</f>
        <v>351257</v>
      </c>
      <c r="F150" s="1286"/>
      <c r="G150" s="1163">
        <v>379323</v>
      </c>
      <c r="H150" s="820">
        <f t="shared" si="13"/>
        <v>-7.398971325229425</v>
      </c>
      <c r="I150" s="714"/>
      <c r="J150" s="723"/>
      <c r="K150" s="716"/>
      <c r="L150" s="718"/>
      <c r="M150" s="718"/>
      <c r="N150" s="718"/>
      <c r="O150" s="718"/>
      <c r="P150" s="718"/>
      <c r="Q150" s="718"/>
      <c r="R150" s="718"/>
      <c r="S150" s="718"/>
      <c r="T150" s="718"/>
      <c r="U150" s="718"/>
      <c r="V150" s="718"/>
      <c r="W150" s="718"/>
      <c r="X150" s="718"/>
      <c r="Y150" s="718"/>
      <c r="Z150" s="749"/>
    </row>
    <row r="151" spans="1:26" s="748" customFormat="1" ht="21.75" customHeight="1">
      <c r="A151" s="1744"/>
      <c r="B151" s="233" t="s">
        <v>379</v>
      </c>
      <c r="C151" s="862" t="s">
        <v>759</v>
      </c>
      <c r="D151" s="894"/>
      <c r="E151" s="1255">
        <f>'Dieu tri '!C22</f>
        <v>48002</v>
      </c>
      <c r="F151" s="1286"/>
      <c r="G151" s="1163">
        <v>48068</v>
      </c>
      <c r="H151" s="820">
        <f t="shared" si="13"/>
        <v>-0.13730548389780495</v>
      </c>
      <c r="I151" s="714"/>
      <c r="J151" s="724"/>
      <c r="K151" s="716"/>
      <c r="L151" s="718"/>
      <c r="M151" s="718"/>
      <c r="N151" s="718"/>
      <c r="O151" s="718"/>
      <c r="P151" s="718"/>
      <c r="Q151" s="718"/>
      <c r="R151" s="718"/>
      <c r="S151" s="718"/>
      <c r="T151" s="718"/>
      <c r="U151" s="718"/>
      <c r="V151" s="718"/>
      <c r="W151" s="718"/>
      <c r="X151" s="718"/>
      <c r="Y151" s="718"/>
      <c r="Z151" s="749"/>
    </row>
    <row r="152" spans="1:26" s="748" customFormat="1" ht="22.5" customHeight="1">
      <c r="A152" s="1744">
        <v>5</v>
      </c>
      <c r="B152" s="788" t="s">
        <v>920</v>
      </c>
      <c r="C152" s="782" t="s">
        <v>758</v>
      </c>
      <c r="D152" s="931">
        <f>SUM(D153:D156)</f>
        <v>35200</v>
      </c>
      <c r="E152" s="931">
        <f>SUM(E153:E156)</f>
        <v>49506</v>
      </c>
      <c r="F152" s="1287">
        <f>E152/D152*100</f>
        <v>140.64204545454547</v>
      </c>
      <c r="G152" s="1293">
        <f>G153+G154+G155+G156</f>
        <v>61767</v>
      </c>
      <c r="H152" s="828">
        <f t="shared" si="13"/>
        <v>-19.850405556365047</v>
      </c>
      <c r="I152" s="932"/>
      <c r="J152" s="939"/>
      <c r="K152" s="938"/>
      <c r="L152" s="938"/>
      <c r="M152" s="938"/>
      <c r="N152" s="938"/>
      <c r="O152" s="938"/>
      <c r="P152" s="938"/>
      <c r="Q152" s="938"/>
      <c r="R152" s="938"/>
      <c r="S152" s="938"/>
      <c r="T152" s="938"/>
      <c r="U152" s="938"/>
      <c r="V152" s="938"/>
      <c r="W152" s="938"/>
      <c r="X152" s="938"/>
      <c r="Y152" s="938"/>
      <c r="Z152" s="749"/>
    </row>
    <row r="153" spans="1:26" s="748" customFormat="1" ht="21.75" customHeight="1">
      <c r="A153" s="1744"/>
      <c r="B153" s="767" t="s">
        <v>377</v>
      </c>
      <c r="C153" s="267" t="s">
        <v>758</v>
      </c>
      <c r="D153" s="1192">
        <v>12700</v>
      </c>
      <c r="E153" s="1255">
        <f>'Dieu tri '!C24</f>
        <v>12613</v>
      </c>
      <c r="F153" s="1286">
        <f>E153/D153*100</f>
        <v>99.31496062992126</v>
      </c>
      <c r="G153" s="1163">
        <v>13045</v>
      </c>
      <c r="H153" s="820">
        <f t="shared" si="13"/>
        <v>-3.3116136450747433</v>
      </c>
      <c r="I153" s="714"/>
      <c r="J153" s="723"/>
      <c r="K153" s="716"/>
      <c r="L153" s="718"/>
      <c r="M153" s="718"/>
      <c r="N153" s="718"/>
      <c r="O153" s="718"/>
      <c r="P153" s="718"/>
      <c r="Q153" s="718"/>
      <c r="R153" s="718"/>
      <c r="S153" s="718"/>
      <c r="T153" s="718"/>
      <c r="U153" s="718"/>
      <c r="V153" s="718"/>
      <c r="W153" s="718"/>
      <c r="X153" s="718"/>
      <c r="Y153" s="718"/>
      <c r="Z153" s="749"/>
    </row>
    <row r="154" spans="1:26" s="748" customFormat="1" ht="21.75" customHeight="1">
      <c r="A154" s="1744"/>
      <c r="B154" s="767" t="s">
        <v>791</v>
      </c>
      <c r="C154" s="267" t="s">
        <v>758</v>
      </c>
      <c r="D154" s="1192">
        <v>21800</v>
      </c>
      <c r="E154" s="1255">
        <f>'Dieu tri '!C25</f>
        <v>11686</v>
      </c>
      <c r="F154" s="1286">
        <f>E154/D154*100</f>
        <v>53.60550458715596</v>
      </c>
      <c r="G154" s="1163">
        <v>15844</v>
      </c>
      <c r="H154" s="820">
        <f t="shared" si="13"/>
        <v>-26.24337288563494</v>
      </c>
      <c r="I154" s="714"/>
      <c r="J154" s="723"/>
      <c r="K154" s="716"/>
      <c r="L154" s="718"/>
      <c r="M154" s="718"/>
      <c r="N154" s="718"/>
      <c r="O154" s="718"/>
      <c r="P154" s="718"/>
      <c r="Q154" s="718"/>
      <c r="R154" s="718"/>
      <c r="S154" s="718"/>
      <c r="T154" s="718"/>
      <c r="U154" s="718"/>
      <c r="V154" s="718"/>
      <c r="W154" s="718"/>
      <c r="X154" s="718"/>
      <c r="Y154" s="718"/>
      <c r="Z154" s="749"/>
    </row>
    <row r="155" spans="1:26" s="748" customFormat="1" ht="21.75" customHeight="1">
      <c r="A155" s="1744"/>
      <c r="B155" s="233" t="s">
        <v>379</v>
      </c>
      <c r="C155" s="267" t="s">
        <v>758</v>
      </c>
      <c r="D155" s="1192">
        <v>700</v>
      </c>
      <c r="E155" s="1255">
        <f>'Dieu tri '!C26</f>
        <v>0</v>
      </c>
      <c r="F155" s="1286">
        <f>E155/D155*100</f>
        <v>0</v>
      </c>
      <c r="G155" s="1163">
        <v>0</v>
      </c>
      <c r="H155" s="820">
        <v>0</v>
      </c>
      <c r="I155" s="714"/>
      <c r="J155" s="724"/>
      <c r="K155" s="716"/>
      <c r="L155" s="718"/>
      <c r="M155" s="718"/>
      <c r="N155" s="718"/>
      <c r="O155" s="718"/>
      <c r="P155" s="718"/>
      <c r="Q155" s="718"/>
      <c r="R155" s="718"/>
      <c r="S155" s="718"/>
      <c r="T155" s="718"/>
      <c r="U155" s="718"/>
      <c r="V155" s="718"/>
      <c r="W155" s="718"/>
      <c r="X155" s="718"/>
      <c r="Y155" s="718"/>
      <c r="Z155" s="749"/>
    </row>
    <row r="156" spans="1:26" s="748" customFormat="1" ht="21.75" customHeight="1">
      <c r="A156" s="1771"/>
      <c r="B156" s="768" t="s">
        <v>380</v>
      </c>
      <c r="C156" s="267" t="s">
        <v>758</v>
      </c>
      <c r="D156" s="1294"/>
      <c r="E156" s="1255">
        <f>'Dieu tri '!C27</f>
        <v>25207</v>
      </c>
      <c r="F156" s="1230"/>
      <c r="G156" s="1163">
        <v>32878</v>
      </c>
      <c r="H156" s="824">
        <f t="shared" si="13"/>
        <v>-23.331711174645662</v>
      </c>
      <c r="I156" s="714"/>
      <c r="J156" s="721"/>
      <c r="K156" s="716"/>
      <c r="L156" s="718"/>
      <c r="M156" s="718"/>
      <c r="N156" s="718"/>
      <c r="O156" s="718"/>
      <c r="P156" s="718"/>
      <c r="Q156" s="718"/>
      <c r="R156" s="718"/>
      <c r="S156" s="718"/>
      <c r="T156" s="718"/>
      <c r="U156" s="718"/>
      <c r="V156" s="718"/>
      <c r="W156" s="718"/>
      <c r="X156" s="718"/>
      <c r="Y156" s="718"/>
      <c r="Z156" s="749"/>
    </row>
    <row r="157" spans="1:26" s="748" customFormat="1" ht="22.5" customHeight="1">
      <c r="A157" s="1744">
        <v>6</v>
      </c>
      <c r="B157" s="788" t="s">
        <v>381</v>
      </c>
      <c r="C157" s="782" t="s">
        <v>758</v>
      </c>
      <c r="D157" s="774"/>
      <c r="E157" s="1295">
        <f>SUM(E158:E161)</f>
        <v>49947</v>
      </c>
      <c r="F157" s="1295"/>
      <c r="G157" s="1295">
        <f>SUM(G158:G161)</f>
        <v>56303</v>
      </c>
      <c r="H157" s="828">
        <f t="shared" si="13"/>
        <v>-11.288918885316946</v>
      </c>
      <c r="I157" s="714"/>
      <c r="J157" s="715"/>
      <c r="K157" s="716"/>
      <c r="L157" s="716"/>
      <c r="M157" s="716"/>
      <c r="N157" s="716"/>
      <c r="O157" s="716"/>
      <c r="P157" s="716"/>
      <c r="Q157" s="716"/>
      <c r="R157" s="716"/>
      <c r="S157" s="716"/>
      <c r="T157" s="716"/>
      <c r="U157" s="716"/>
      <c r="V157" s="716"/>
      <c r="W157" s="716"/>
      <c r="X157" s="716"/>
      <c r="Y157" s="716"/>
      <c r="Z157" s="749"/>
    </row>
    <row r="158" spans="1:26" s="748" customFormat="1" ht="21" customHeight="1">
      <c r="A158" s="1744"/>
      <c r="B158" s="767" t="s">
        <v>377</v>
      </c>
      <c r="C158" s="267" t="s">
        <v>758</v>
      </c>
      <c r="D158" s="774"/>
      <c r="E158" s="1255">
        <f>'Dieu tri '!C29</f>
        <v>5598</v>
      </c>
      <c r="F158" s="774"/>
      <c r="G158" s="1163">
        <v>7218</v>
      </c>
      <c r="H158" s="820">
        <f t="shared" si="13"/>
        <v>-22.443890274314214</v>
      </c>
      <c r="I158" s="714"/>
      <c r="J158" s="723"/>
      <c r="K158" s="716"/>
      <c r="L158" s="718"/>
      <c r="M158" s="718"/>
      <c r="N158" s="718"/>
      <c r="O158" s="718"/>
      <c r="P158" s="718"/>
      <c r="Q158" s="718"/>
      <c r="R158" s="718"/>
      <c r="S158" s="718"/>
      <c r="T158" s="718"/>
      <c r="U158" s="718"/>
      <c r="V158" s="718"/>
      <c r="W158" s="718"/>
      <c r="X158" s="718"/>
      <c r="Y158" s="718"/>
      <c r="Z158" s="749"/>
    </row>
    <row r="159" spans="1:26" s="748" customFormat="1" ht="21" customHeight="1">
      <c r="A159" s="1744"/>
      <c r="B159" s="767" t="s">
        <v>791</v>
      </c>
      <c r="C159" s="267" t="s">
        <v>758</v>
      </c>
      <c r="D159" s="774"/>
      <c r="E159" s="1255">
        <f>'Dieu tri '!C30</f>
        <v>15335</v>
      </c>
      <c r="F159" s="774"/>
      <c r="G159" s="1163">
        <v>18243</v>
      </c>
      <c r="H159" s="820">
        <f t="shared" si="13"/>
        <v>-15.940360686290632</v>
      </c>
      <c r="I159" s="714"/>
      <c r="J159" s="723"/>
      <c r="K159" s="716"/>
      <c r="L159" s="718"/>
      <c r="M159" s="718"/>
      <c r="N159" s="718"/>
      <c r="O159" s="718"/>
      <c r="P159" s="718"/>
      <c r="Q159" s="718"/>
      <c r="R159" s="718"/>
      <c r="S159" s="718"/>
      <c r="T159" s="718"/>
      <c r="U159" s="718"/>
      <c r="V159" s="718"/>
      <c r="W159" s="718"/>
      <c r="X159" s="718"/>
      <c r="Y159" s="718"/>
      <c r="Z159" s="749"/>
    </row>
    <row r="160" spans="1:26" s="748" customFormat="1" ht="21" customHeight="1">
      <c r="A160" s="1744"/>
      <c r="B160" s="233" t="s">
        <v>379</v>
      </c>
      <c r="C160" s="267" t="s">
        <v>758</v>
      </c>
      <c r="D160" s="774"/>
      <c r="E160" s="1255">
        <f>'Dieu tri '!C31</f>
        <v>3648</v>
      </c>
      <c r="F160" s="774"/>
      <c r="G160" s="1163">
        <v>4188</v>
      </c>
      <c r="H160" s="820">
        <f t="shared" si="13"/>
        <v>-12.893982808022912</v>
      </c>
      <c r="I160" s="714"/>
      <c r="J160" s="724"/>
      <c r="K160" s="716"/>
      <c r="L160" s="718"/>
      <c r="M160" s="718"/>
      <c r="N160" s="718"/>
      <c r="O160" s="718"/>
      <c r="P160" s="718"/>
      <c r="Q160" s="718"/>
      <c r="R160" s="718"/>
      <c r="S160" s="718"/>
      <c r="T160" s="718"/>
      <c r="U160" s="718"/>
      <c r="V160" s="718"/>
      <c r="W160" s="718"/>
      <c r="X160" s="718"/>
      <c r="Y160" s="718"/>
      <c r="Z160" s="749"/>
    </row>
    <row r="161" spans="1:26" s="748" customFormat="1" ht="21" customHeight="1">
      <c r="A161" s="1771"/>
      <c r="B161" s="768" t="s">
        <v>380</v>
      </c>
      <c r="C161" s="1121" t="s">
        <v>758</v>
      </c>
      <c r="D161" s="1208"/>
      <c r="E161" s="1255">
        <f>'Dieu tri '!C32</f>
        <v>25366</v>
      </c>
      <c r="F161" s="1208"/>
      <c r="G161" s="1163">
        <v>26654</v>
      </c>
      <c r="H161" s="824">
        <f t="shared" si="13"/>
        <v>-4.832295340286635</v>
      </c>
      <c r="I161" s="779"/>
      <c r="J161" s="721"/>
      <c r="K161" s="716"/>
      <c r="L161" s="718"/>
      <c r="M161" s="718"/>
      <c r="N161" s="718"/>
      <c r="O161" s="718"/>
      <c r="P161" s="718"/>
      <c r="Q161" s="718"/>
      <c r="R161" s="718"/>
      <c r="S161" s="718"/>
      <c r="T161" s="718"/>
      <c r="U161" s="718"/>
      <c r="V161" s="718"/>
      <c r="W161" s="718"/>
      <c r="X161" s="718"/>
      <c r="Y161" s="718"/>
      <c r="Z161" s="749"/>
    </row>
    <row r="162" spans="1:26" s="748" customFormat="1" ht="22.5" customHeight="1">
      <c r="A162" s="267">
        <v>7</v>
      </c>
      <c r="B162" s="788" t="s">
        <v>382</v>
      </c>
      <c r="C162" s="782" t="s">
        <v>758</v>
      </c>
      <c r="D162" s="774"/>
      <c r="E162" s="1292">
        <f>'Dieu tri '!C33</f>
        <v>72</v>
      </c>
      <c r="F162" s="774"/>
      <c r="G162" s="1293">
        <v>71</v>
      </c>
      <c r="H162" s="828">
        <f t="shared" si="13"/>
        <v>1.408450704225345</v>
      </c>
      <c r="I162" s="779"/>
      <c r="J162" s="715"/>
      <c r="K162" s="716"/>
      <c r="L162" s="718"/>
      <c r="M162" s="718"/>
      <c r="N162" s="718"/>
      <c r="O162" s="718"/>
      <c r="P162" s="718"/>
      <c r="Q162" s="718"/>
      <c r="R162" s="718"/>
      <c r="S162" s="718"/>
      <c r="T162" s="718"/>
      <c r="U162" s="718"/>
      <c r="V162" s="718"/>
      <c r="W162" s="718"/>
      <c r="X162" s="718"/>
      <c r="Y162" s="718"/>
      <c r="Z162" s="749"/>
    </row>
    <row r="163" spans="1:26" s="748" customFormat="1" ht="22.5" customHeight="1">
      <c r="A163" s="267">
        <v>8</v>
      </c>
      <c r="B163" s="788" t="s">
        <v>383</v>
      </c>
      <c r="C163" s="267" t="s">
        <v>760</v>
      </c>
      <c r="D163" s="774"/>
      <c r="E163" s="1255">
        <f>'Dieu tri '!C35</f>
        <v>2042400</v>
      </c>
      <c r="F163" s="774"/>
      <c r="G163" s="1296">
        <v>2393870</v>
      </c>
      <c r="H163" s="820">
        <f>E163/G163*100-100</f>
        <v>-14.682083822429789</v>
      </c>
      <c r="I163" s="779"/>
      <c r="J163" s="715"/>
      <c r="K163" s="716"/>
      <c r="L163" s="718"/>
      <c r="M163" s="718"/>
      <c r="N163" s="718"/>
      <c r="O163" s="718"/>
      <c r="P163" s="718"/>
      <c r="Q163" s="718"/>
      <c r="R163" s="718"/>
      <c r="S163" s="718"/>
      <c r="T163" s="718"/>
      <c r="U163" s="718"/>
      <c r="V163" s="718"/>
      <c r="W163" s="718"/>
      <c r="X163" s="718"/>
      <c r="Y163" s="718"/>
      <c r="Z163" s="749"/>
    </row>
    <row r="164" spans="1:26" s="748" customFormat="1" ht="22.5" customHeight="1">
      <c r="A164" s="1744">
        <v>9</v>
      </c>
      <c r="B164" s="767" t="s">
        <v>384</v>
      </c>
      <c r="C164" s="267" t="s">
        <v>760</v>
      </c>
      <c r="D164" s="774"/>
      <c r="E164" s="1255">
        <f>'Dieu tri '!C36</f>
        <v>200113</v>
      </c>
      <c r="F164" s="774"/>
      <c r="G164" s="1163">
        <v>238051</v>
      </c>
      <c r="H164" s="820">
        <f t="shared" si="13"/>
        <v>-15.936921079936653</v>
      </c>
      <c r="I164" s="779"/>
      <c r="J164" s="721"/>
      <c r="K164" s="716"/>
      <c r="L164" s="718"/>
      <c r="M164" s="718"/>
      <c r="N164" s="718"/>
      <c r="O164" s="718"/>
      <c r="P164" s="718"/>
      <c r="Q164" s="718"/>
      <c r="R164" s="718"/>
      <c r="S164" s="718"/>
      <c r="T164" s="718"/>
      <c r="U164" s="718"/>
      <c r="V164" s="718"/>
      <c r="W164" s="718"/>
      <c r="X164" s="718"/>
      <c r="Y164" s="718"/>
      <c r="Z164" s="749"/>
    </row>
    <row r="165" spans="1:26" s="748" customFormat="1" ht="22.5" customHeight="1">
      <c r="A165" s="1744"/>
      <c r="B165" s="767" t="s">
        <v>385</v>
      </c>
      <c r="C165" s="267" t="s">
        <v>760</v>
      </c>
      <c r="D165" s="774"/>
      <c r="E165" s="1255">
        <f>'Dieu tri '!C37</f>
        <v>187798</v>
      </c>
      <c r="F165" s="774"/>
      <c r="G165" s="1163">
        <v>20790</v>
      </c>
      <c r="H165" s="820">
        <f t="shared" si="13"/>
        <v>803.3092833092834</v>
      </c>
      <c r="I165" s="779"/>
      <c r="J165" s="721"/>
      <c r="K165" s="716"/>
      <c r="L165" s="718"/>
      <c r="M165" s="718"/>
      <c r="N165" s="718"/>
      <c r="O165" s="718"/>
      <c r="P165" s="718"/>
      <c r="Q165" s="718"/>
      <c r="R165" s="718"/>
      <c r="S165" s="718"/>
      <c r="T165" s="718"/>
      <c r="U165" s="718"/>
      <c r="V165" s="718"/>
      <c r="W165" s="718"/>
      <c r="X165" s="718"/>
      <c r="Y165" s="718"/>
      <c r="Z165" s="749"/>
    </row>
    <row r="166" spans="1:26" s="748" customFormat="1" ht="22.5" customHeight="1">
      <c r="A166" s="1744"/>
      <c r="B166" s="768" t="s">
        <v>386</v>
      </c>
      <c r="C166" s="267" t="s">
        <v>760</v>
      </c>
      <c r="D166" s="1208"/>
      <c r="E166" s="1255">
        <f>'Dieu tri '!C38</f>
        <v>51768</v>
      </c>
      <c r="F166" s="1208"/>
      <c r="G166" s="1163">
        <v>52614</v>
      </c>
      <c r="H166" s="824">
        <f t="shared" si="13"/>
        <v>-1.6079370509750248</v>
      </c>
      <c r="I166" s="779"/>
      <c r="J166" s="721"/>
      <c r="K166" s="716"/>
      <c r="L166" s="718"/>
      <c r="M166" s="718"/>
      <c r="N166" s="718"/>
      <c r="O166" s="718"/>
      <c r="P166" s="718"/>
      <c r="Q166" s="718"/>
      <c r="R166" s="718"/>
      <c r="S166" s="718"/>
      <c r="T166" s="718"/>
      <c r="U166" s="718"/>
      <c r="V166" s="718"/>
      <c r="W166" s="718"/>
      <c r="X166" s="718"/>
      <c r="Y166" s="718"/>
      <c r="Z166" s="749"/>
    </row>
    <row r="167" spans="1:26" s="748" customFormat="1" ht="22.5" customHeight="1">
      <c r="A167" s="1744"/>
      <c r="B167" s="767" t="s">
        <v>130</v>
      </c>
      <c r="C167" s="267" t="s">
        <v>760</v>
      </c>
      <c r="D167" s="774"/>
      <c r="E167" s="1255">
        <f>'Dieu tri '!C39</f>
        <v>57082</v>
      </c>
      <c r="F167" s="774"/>
      <c r="G167" s="1163">
        <v>76770</v>
      </c>
      <c r="H167" s="820">
        <f t="shared" si="13"/>
        <v>-25.645434414484825</v>
      </c>
      <c r="I167" s="779"/>
      <c r="J167" s="721"/>
      <c r="K167" s="716"/>
      <c r="L167" s="718"/>
      <c r="M167" s="718"/>
      <c r="N167" s="718"/>
      <c r="O167" s="718"/>
      <c r="P167" s="718"/>
      <c r="Q167" s="718"/>
      <c r="R167" s="718"/>
      <c r="S167" s="718"/>
      <c r="T167" s="718"/>
      <c r="U167" s="718"/>
      <c r="V167" s="718"/>
      <c r="W167" s="718"/>
      <c r="X167" s="718"/>
      <c r="Y167" s="718"/>
      <c r="Z167" s="749"/>
    </row>
    <row r="168" spans="1:26" s="748" customFormat="1" ht="22.5" customHeight="1">
      <c r="A168" s="1744"/>
      <c r="B168" s="767" t="s">
        <v>387</v>
      </c>
      <c r="C168" s="267" t="s">
        <v>760</v>
      </c>
      <c r="D168" s="774"/>
      <c r="E168" s="1255">
        <f>'Dieu tri '!C40</f>
        <v>446</v>
      </c>
      <c r="F168" s="774"/>
      <c r="G168" s="1163">
        <v>496</v>
      </c>
      <c r="H168" s="820">
        <f t="shared" si="13"/>
        <v>-10.08064516129032</v>
      </c>
      <c r="I168" s="779"/>
      <c r="J168" s="721"/>
      <c r="K168" s="716"/>
      <c r="L168" s="718"/>
      <c r="M168" s="718"/>
      <c r="N168" s="718"/>
      <c r="O168" s="718"/>
      <c r="P168" s="718"/>
      <c r="Q168" s="718"/>
      <c r="R168" s="718"/>
      <c r="S168" s="718"/>
      <c r="T168" s="718"/>
      <c r="U168" s="718"/>
      <c r="V168" s="718"/>
      <c r="W168" s="718"/>
      <c r="X168" s="718"/>
      <c r="Y168" s="718"/>
      <c r="Z168" s="749"/>
    </row>
    <row r="169" spans="1:26" s="748" customFormat="1" ht="22.5" customHeight="1">
      <c r="A169" s="1744"/>
      <c r="B169" s="767" t="s">
        <v>131</v>
      </c>
      <c r="C169" s="267" t="s">
        <v>760</v>
      </c>
      <c r="D169" s="774"/>
      <c r="E169" s="1255">
        <f>'Dieu tri '!C41</f>
        <v>24013</v>
      </c>
      <c r="F169" s="774"/>
      <c r="G169" s="1163">
        <v>24618</v>
      </c>
      <c r="H169" s="820">
        <f>E169/G169*100-100</f>
        <v>-2.457551385165317</v>
      </c>
      <c r="I169" s="779"/>
      <c r="J169" s="721"/>
      <c r="K169" s="716"/>
      <c r="L169" s="718"/>
      <c r="M169" s="718"/>
      <c r="N169" s="718"/>
      <c r="O169" s="718"/>
      <c r="P169" s="718"/>
      <c r="Q169" s="718"/>
      <c r="R169" s="718"/>
      <c r="S169" s="718"/>
      <c r="T169" s="718"/>
      <c r="U169" s="718"/>
      <c r="V169" s="718"/>
      <c r="W169" s="718"/>
      <c r="X169" s="718"/>
      <c r="Y169" s="718"/>
      <c r="Z169" s="749"/>
    </row>
    <row r="170" spans="1:26" s="748" customFormat="1" ht="22.5" customHeight="1">
      <c r="A170" s="1771"/>
      <c r="B170" s="768" t="s">
        <v>388</v>
      </c>
      <c r="C170" s="1121" t="s">
        <v>760</v>
      </c>
      <c r="D170" s="1208"/>
      <c r="E170" s="1255">
        <f>'Dieu tri '!C44</f>
        <v>3410</v>
      </c>
      <c r="F170" s="1208"/>
      <c r="G170" s="1163">
        <v>4375</v>
      </c>
      <c r="H170" s="824">
        <f>E170/G170*100-100</f>
        <v>-22.05714285714285</v>
      </c>
      <c r="I170" s="779"/>
      <c r="J170" s="721"/>
      <c r="K170" s="716"/>
      <c r="L170" s="718"/>
      <c r="M170" s="718"/>
      <c r="N170" s="718"/>
      <c r="O170" s="718"/>
      <c r="P170" s="718"/>
      <c r="Q170" s="718"/>
      <c r="R170" s="718"/>
      <c r="S170" s="718"/>
      <c r="T170" s="718"/>
      <c r="U170" s="718"/>
      <c r="V170" s="718"/>
      <c r="W170" s="718"/>
      <c r="X170" s="718"/>
      <c r="Y170" s="718"/>
      <c r="Z170" s="749"/>
    </row>
    <row r="171" spans="1:26" s="748" customFormat="1" ht="22.5" customHeight="1">
      <c r="A171" s="267">
        <v>10</v>
      </c>
      <c r="B171" s="767" t="s">
        <v>389</v>
      </c>
      <c r="C171" s="267" t="s">
        <v>761</v>
      </c>
      <c r="D171" s="774"/>
      <c r="E171" s="1255">
        <f>'Dieu tri '!C45</f>
        <v>16124</v>
      </c>
      <c r="F171" s="774"/>
      <c r="G171" s="1163">
        <v>16806</v>
      </c>
      <c r="H171" s="820">
        <f>E171/G171*100-100</f>
        <v>-4.058074497203378</v>
      </c>
      <c r="I171" s="779"/>
      <c r="J171" s="721"/>
      <c r="K171" s="716"/>
      <c r="L171" s="718"/>
      <c r="M171" s="718"/>
      <c r="N171" s="718"/>
      <c r="O171" s="718"/>
      <c r="P171" s="718"/>
      <c r="Q171" s="718"/>
      <c r="R171" s="718"/>
      <c r="S171" s="718"/>
      <c r="T171" s="718"/>
      <c r="U171" s="718"/>
      <c r="V171" s="718"/>
      <c r="W171" s="718"/>
      <c r="X171" s="718"/>
      <c r="Y171" s="718"/>
      <c r="Z171" s="749"/>
    </row>
    <row r="172" spans="1:26" s="748" customFormat="1" ht="22.5" customHeight="1">
      <c r="A172" s="267">
        <v>11</v>
      </c>
      <c r="B172" s="767" t="s">
        <v>390</v>
      </c>
      <c r="C172" s="267" t="s">
        <v>307</v>
      </c>
      <c r="D172" s="774"/>
      <c r="E172" s="1255">
        <f>'Dieu tri '!C46</f>
        <v>354003</v>
      </c>
      <c r="F172" s="774"/>
      <c r="G172" s="1163">
        <v>441706</v>
      </c>
      <c r="H172" s="820">
        <f t="shared" si="13"/>
        <v>-19.85551475415774</v>
      </c>
      <c r="I172" s="779"/>
      <c r="J172" s="721"/>
      <c r="K172" s="716"/>
      <c r="L172" s="718"/>
      <c r="M172" s="718"/>
      <c r="N172" s="718"/>
      <c r="O172" s="718"/>
      <c r="P172" s="718"/>
      <c r="Q172" s="718"/>
      <c r="R172" s="718"/>
      <c r="S172" s="718"/>
      <c r="T172" s="718"/>
      <c r="U172" s="718"/>
      <c r="V172" s="718"/>
      <c r="W172" s="718"/>
      <c r="X172" s="718"/>
      <c r="Y172" s="718"/>
      <c r="Z172" s="749"/>
    </row>
    <row r="173" spans="1:26" s="748" customFormat="1" ht="24.75" customHeight="1">
      <c r="A173" s="1744">
        <v>12</v>
      </c>
      <c r="B173" s="788" t="s">
        <v>391</v>
      </c>
      <c r="C173" s="1051"/>
      <c r="D173" s="774"/>
      <c r="E173" s="1264"/>
      <c r="F173" s="774"/>
      <c r="G173" s="237"/>
      <c r="H173" s="820"/>
      <c r="I173" s="779"/>
      <c r="J173" s="789"/>
      <c r="K173" s="790"/>
      <c r="L173" s="790"/>
      <c r="M173" s="790"/>
      <c r="N173" s="790"/>
      <c r="O173" s="790"/>
      <c r="P173" s="790"/>
      <c r="Q173" s="790"/>
      <c r="R173" s="790"/>
      <c r="S173" s="790"/>
      <c r="T173" s="790"/>
      <c r="U173" s="790"/>
      <c r="V173" s="790"/>
      <c r="W173" s="718"/>
      <c r="X173" s="718"/>
      <c r="Y173" s="718"/>
      <c r="Z173" s="749"/>
    </row>
    <row r="174" spans="1:26" s="748" customFormat="1" ht="21" customHeight="1">
      <c r="A174" s="1744"/>
      <c r="B174" s="767" t="s">
        <v>377</v>
      </c>
      <c r="C174" s="868" t="s">
        <v>0</v>
      </c>
      <c r="D174" s="1199">
        <v>100</v>
      </c>
      <c r="E174" s="1275">
        <f>(E149*100)/(E134*365)</f>
        <v>91.34553424657534</v>
      </c>
      <c r="F174" s="1199">
        <f>E174/D174*100</f>
        <v>91.34553424657534</v>
      </c>
      <c r="G174" s="1275">
        <f>(G149*100)/(G134*365)</f>
        <v>98.91506849315068</v>
      </c>
      <c r="H174" s="820">
        <f>E174/G174*100-100</f>
        <v>-7.652559273210727</v>
      </c>
      <c r="I174" s="779"/>
      <c r="J174" s="749"/>
      <c r="K174" s="749"/>
      <c r="L174" s="749"/>
      <c r="M174" s="749"/>
      <c r="N174" s="749"/>
      <c r="O174" s="749"/>
      <c r="P174" s="749"/>
      <c r="Q174" s="749"/>
      <c r="R174" s="749"/>
      <c r="S174" s="749"/>
      <c r="T174" s="749"/>
      <c r="U174" s="749"/>
      <c r="V174" s="749"/>
      <c r="W174" s="749"/>
      <c r="X174" s="749"/>
      <c r="Y174" s="749"/>
      <c r="Z174" s="749"/>
    </row>
    <row r="175" spans="1:9" s="748" customFormat="1" ht="21" customHeight="1">
      <c r="A175" s="1744"/>
      <c r="B175" s="767" t="s">
        <v>378</v>
      </c>
      <c r="C175" s="868" t="s">
        <v>0</v>
      </c>
      <c r="D175" s="1199">
        <v>100</v>
      </c>
      <c r="E175" s="1275">
        <f>(E150*100)/(E135*365)</f>
        <v>87.48617683686177</v>
      </c>
      <c r="F175" s="1199">
        <f>E175/D175*100</f>
        <v>87.48617683686177</v>
      </c>
      <c r="G175" s="1275">
        <f>(G150*100)/(G135*365)</f>
        <v>100.89719377576806</v>
      </c>
      <c r="H175" s="820">
        <f>E175/G175*100-100</f>
        <v>-13.29176405907846</v>
      </c>
      <c r="I175" s="749"/>
    </row>
    <row r="176" spans="1:9" s="748" customFormat="1" ht="21" customHeight="1">
      <c r="A176" s="1769"/>
      <c r="B176" s="235" t="s">
        <v>379</v>
      </c>
      <c r="C176" s="1050" t="s">
        <v>0</v>
      </c>
      <c r="D176" s="1238">
        <v>95</v>
      </c>
      <c r="E176" s="1297">
        <f>(E151*100)/(E136*365)</f>
        <v>69.2170151405912</v>
      </c>
      <c r="F176" s="1238">
        <f>E176/D176*100</f>
        <v>72.86001593746441</v>
      </c>
      <c r="G176" s="1297">
        <f>(G151*100)/(G136*365)</f>
        <v>69.31218457101659</v>
      </c>
      <c r="H176" s="826">
        <f t="shared" si="13"/>
        <v>-0.13730548389781916</v>
      </c>
      <c r="I176" s="749"/>
    </row>
    <row r="177" spans="1:9" s="748" customFormat="1" ht="25.5" customHeight="1">
      <c r="A177" s="1770">
        <v>13</v>
      </c>
      <c r="B177" s="945" t="s">
        <v>392</v>
      </c>
      <c r="C177" s="1049"/>
      <c r="D177" s="769"/>
      <c r="E177" s="1298"/>
      <c r="F177" s="1299"/>
      <c r="G177" s="1300"/>
      <c r="H177" s="821"/>
      <c r="I177" s="749"/>
    </row>
    <row r="178" spans="1:10" s="748" customFormat="1" ht="24" customHeight="1">
      <c r="A178" s="1744"/>
      <c r="B178" s="767" t="s">
        <v>377</v>
      </c>
      <c r="C178" s="898" t="s">
        <v>759</v>
      </c>
      <c r="D178" s="774"/>
      <c r="E178" s="1275">
        <f>E149/E144</f>
        <v>7.306137475237978</v>
      </c>
      <c r="F178" s="1301"/>
      <c r="G178" s="1302">
        <f>G149/G144</f>
        <v>7.339046720764965</v>
      </c>
      <c r="H178" s="820">
        <f>E178/G178*100-100</f>
        <v>-0.4484130811413678</v>
      </c>
      <c r="I178" s="749"/>
      <c r="J178" s="791"/>
    </row>
    <row r="179" spans="1:9" s="748" customFormat="1" ht="24" customHeight="1">
      <c r="A179" s="1744"/>
      <c r="B179" s="767" t="s">
        <v>378</v>
      </c>
      <c r="C179" s="898" t="s">
        <v>759</v>
      </c>
      <c r="D179" s="774"/>
      <c r="E179" s="1275">
        <f>E150/E145</f>
        <v>5.415952263476008</v>
      </c>
      <c r="F179" s="1199"/>
      <c r="G179" s="1302">
        <f>G150/G145</f>
        <v>5.276289434151227</v>
      </c>
      <c r="H179" s="820">
        <f t="shared" si="13"/>
        <v>2.646989538155381</v>
      </c>
      <c r="I179" s="749"/>
    </row>
    <row r="180" spans="1:9" s="748" customFormat="1" ht="24" customHeight="1">
      <c r="A180" s="1769"/>
      <c r="B180" s="235" t="s">
        <v>379</v>
      </c>
      <c r="C180" s="942" t="s">
        <v>759</v>
      </c>
      <c r="D180" s="775"/>
      <c r="E180" s="1297">
        <f>E151/E146</f>
        <v>5.416610245994132</v>
      </c>
      <c r="F180" s="1238"/>
      <c r="G180" s="1303">
        <f>G151/G146</f>
        <v>5.351592073034959</v>
      </c>
      <c r="H180" s="826">
        <f t="shared" si="13"/>
        <v>1.2149314086695995</v>
      </c>
      <c r="I180" s="749"/>
    </row>
    <row r="181" spans="1:9" s="748" customFormat="1" ht="42" customHeight="1">
      <c r="A181" s="725"/>
      <c r="B181" s="726"/>
      <c r="C181" s="1304"/>
      <c r="D181" s="1305"/>
      <c r="E181" s="1306"/>
      <c r="F181" s="1307"/>
      <c r="G181" s="1308"/>
      <c r="H181" s="829"/>
      <c r="I181" s="749"/>
    </row>
    <row r="182" spans="1:8" s="748" customFormat="1" ht="49.5" customHeight="1">
      <c r="A182" s="763" t="s">
        <v>14</v>
      </c>
      <c r="B182" s="1309" t="s">
        <v>926</v>
      </c>
      <c r="C182" s="1310" t="s">
        <v>393</v>
      </c>
      <c r="D182" s="1309" t="s">
        <v>864</v>
      </c>
      <c r="E182" s="1309" t="s">
        <v>394</v>
      </c>
      <c r="F182" s="1309" t="s">
        <v>689</v>
      </c>
      <c r="G182" s="1309" t="s">
        <v>865</v>
      </c>
      <c r="H182" s="830"/>
    </row>
    <row r="183" spans="1:31" s="748" customFormat="1" ht="21.75" customHeight="1">
      <c r="A183" s="764"/>
      <c r="B183" s="765" t="s">
        <v>393</v>
      </c>
      <c r="C183" s="1311">
        <f>SUM(C184:C193)</f>
        <v>350244</v>
      </c>
      <c r="D183" s="1311">
        <f>SUM(D184:D193)</f>
        <v>83840</v>
      </c>
      <c r="E183" s="1311">
        <f>SUM(E184:E193)</f>
        <v>23408</v>
      </c>
      <c r="F183" s="1311">
        <f>SUM(F184:F193)</f>
        <v>49900</v>
      </c>
      <c r="G183" s="1311">
        <f>SUM(G184:G193)</f>
        <v>193096</v>
      </c>
      <c r="H183" s="831"/>
      <c r="AE183" s="759"/>
    </row>
    <row r="184" spans="1:31" s="1053" customFormat="1" ht="22.5" customHeight="1">
      <c r="A184" s="1312">
        <v>1</v>
      </c>
      <c r="B184" s="1313" t="s">
        <v>396</v>
      </c>
      <c r="C184" s="1314">
        <f aca="true" t="shared" si="14" ref="C184:C193">SUM(D184:G184)</f>
        <v>9841</v>
      </c>
      <c r="D184" s="1315">
        <v>8555</v>
      </c>
      <c r="E184" s="1316">
        <v>756</v>
      </c>
      <c r="F184" s="1315">
        <v>172</v>
      </c>
      <c r="G184" s="1316">
        <v>358</v>
      </c>
      <c r="H184" s="1317"/>
      <c r="I184" s="1054"/>
      <c r="J184" s="1054"/>
      <c r="K184" s="1054"/>
      <c r="L184" s="1054"/>
      <c r="M184" s="1054"/>
      <c r="N184" s="1054"/>
      <c r="O184" s="1054"/>
      <c r="P184" s="1054"/>
      <c r="Q184" s="1054"/>
      <c r="R184" s="1054"/>
      <c r="S184" s="1054"/>
      <c r="T184" s="1054"/>
      <c r="U184" s="1054"/>
      <c r="V184" s="1054"/>
      <c r="W184" s="1054"/>
      <c r="X184" s="1054"/>
      <c r="Y184" s="1054"/>
      <c r="Z184" s="1054"/>
      <c r="AA184" s="1054"/>
      <c r="AB184" s="1054"/>
      <c r="AC184" s="1054"/>
      <c r="AD184" s="1054"/>
      <c r="AE184" s="1054"/>
    </row>
    <row r="185" spans="1:31" s="1040" customFormat="1" ht="22.5" customHeight="1">
      <c r="A185" s="1312">
        <v>2</v>
      </c>
      <c r="B185" s="1313" t="s">
        <v>487</v>
      </c>
      <c r="C185" s="1314">
        <f t="shared" si="14"/>
        <v>21565</v>
      </c>
      <c r="D185" s="1315">
        <v>9622</v>
      </c>
      <c r="E185" s="1316">
        <v>5713</v>
      </c>
      <c r="F185" s="1315">
        <v>295</v>
      </c>
      <c r="G185" s="1316">
        <v>5935</v>
      </c>
      <c r="H185" s="1317"/>
      <c r="I185" s="1042"/>
      <c r="J185" s="1042"/>
      <c r="K185" s="1042"/>
      <c r="L185" s="1042"/>
      <c r="M185" s="1042"/>
      <c r="N185" s="1042"/>
      <c r="O185" s="1042"/>
      <c r="P185" s="1042"/>
      <c r="Q185" s="1042"/>
      <c r="R185" s="1042"/>
      <c r="S185" s="1042"/>
      <c r="T185" s="1042"/>
      <c r="U185" s="1042"/>
      <c r="V185" s="1042"/>
      <c r="W185" s="1042"/>
      <c r="X185" s="1042"/>
      <c r="Y185" s="1042"/>
      <c r="Z185" s="1042"/>
      <c r="AA185" s="1042"/>
      <c r="AB185" s="1042"/>
      <c r="AC185" s="1042"/>
      <c r="AD185" s="1042"/>
      <c r="AE185" s="1042"/>
    </row>
    <row r="186" spans="1:31" s="1053" customFormat="1" ht="22.5" customHeight="1">
      <c r="A186" s="1312">
        <v>3</v>
      </c>
      <c r="B186" s="1313" t="s">
        <v>397</v>
      </c>
      <c r="C186" s="1314">
        <f t="shared" si="14"/>
        <v>35310</v>
      </c>
      <c r="D186" s="1315">
        <f>E186+G186+F186</f>
        <v>17655</v>
      </c>
      <c r="E186" s="1316">
        <v>475</v>
      </c>
      <c r="F186" s="1315">
        <f>1049+2879+2209+332+723+6188</f>
        <v>13380</v>
      </c>
      <c r="G186" s="1316">
        <v>3800</v>
      </c>
      <c r="H186" s="1317"/>
      <c r="I186" s="1054"/>
      <c r="J186" s="1054"/>
      <c r="K186" s="1054"/>
      <c r="L186" s="1054"/>
      <c r="M186" s="1054"/>
      <c r="N186" s="1054"/>
      <c r="O186" s="1054"/>
      <c r="P186" s="1054"/>
      <c r="Q186" s="1054"/>
      <c r="R186" s="1054"/>
      <c r="S186" s="1054"/>
      <c r="T186" s="1054"/>
      <c r="U186" s="1054"/>
      <c r="V186" s="1054"/>
      <c r="W186" s="1054"/>
      <c r="X186" s="1054"/>
      <c r="Y186" s="1054"/>
      <c r="Z186" s="1054"/>
      <c r="AA186" s="1054"/>
      <c r="AB186" s="1054"/>
      <c r="AC186" s="1054"/>
      <c r="AD186" s="1054"/>
      <c r="AE186" s="1054"/>
    </row>
    <row r="187" spans="1:31" s="1040" customFormat="1" ht="22.5" customHeight="1">
      <c r="A187" s="1312">
        <v>4</v>
      </c>
      <c r="B187" s="1313" t="s">
        <v>395</v>
      </c>
      <c r="C187" s="1314">
        <f t="shared" si="14"/>
        <v>42978</v>
      </c>
      <c r="D187" s="1315">
        <f>G187</f>
        <v>21489</v>
      </c>
      <c r="E187" s="1316">
        <v>0</v>
      </c>
      <c r="F187" s="1315">
        <v>0</v>
      </c>
      <c r="G187" s="1316">
        <v>21489</v>
      </c>
      <c r="H187" s="1317"/>
      <c r="I187" s="1042"/>
      <c r="J187" s="1042"/>
      <c r="K187" s="1042"/>
      <c r="L187" s="1042"/>
      <c r="M187" s="1042"/>
      <c r="N187" s="1042"/>
      <c r="O187" s="1042"/>
      <c r="P187" s="1042"/>
      <c r="Q187" s="1042"/>
      <c r="R187" s="1042"/>
      <c r="S187" s="1042"/>
      <c r="T187" s="1042"/>
      <c r="U187" s="1042"/>
      <c r="V187" s="1042"/>
      <c r="W187" s="1042"/>
      <c r="X187" s="1042"/>
      <c r="Y187" s="1042"/>
      <c r="Z187" s="1042"/>
      <c r="AA187" s="1042"/>
      <c r="AB187" s="1042"/>
      <c r="AC187" s="1042"/>
      <c r="AD187" s="1042"/>
      <c r="AE187" s="1042"/>
    </row>
    <row r="188" spans="1:31" s="1053" customFormat="1" ht="22.5" customHeight="1">
      <c r="A188" s="1312">
        <v>5</v>
      </c>
      <c r="B188" s="1313" t="s">
        <v>100</v>
      </c>
      <c r="C188" s="1314">
        <f t="shared" si="14"/>
        <v>49554</v>
      </c>
      <c r="D188" s="1315">
        <v>6308</v>
      </c>
      <c r="E188" s="1316">
        <v>1472</v>
      </c>
      <c r="F188" s="1315">
        <f>479+7326</f>
        <v>7805</v>
      </c>
      <c r="G188" s="1316">
        <v>33969</v>
      </c>
      <c r="H188" s="1317"/>
      <c r="I188" s="1054"/>
      <c r="J188" s="1054"/>
      <c r="K188" s="1054"/>
      <c r="L188" s="1054"/>
      <c r="M188" s="1054"/>
      <c r="N188" s="1054"/>
      <c r="O188" s="1054"/>
      <c r="P188" s="1054"/>
      <c r="Q188" s="1054"/>
      <c r="R188" s="1054"/>
      <c r="S188" s="1054"/>
      <c r="T188" s="1054"/>
      <c r="U188" s="1054"/>
      <c r="V188" s="1054"/>
      <c r="W188" s="1054"/>
      <c r="X188" s="1054"/>
      <c r="Y188" s="1054"/>
      <c r="Z188" s="1054"/>
      <c r="AA188" s="1054"/>
      <c r="AB188" s="1054"/>
      <c r="AC188" s="1054"/>
      <c r="AD188" s="1054"/>
      <c r="AE188" s="1054"/>
    </row>
    <row r="189" spans="1:31" s="1053" customFormat="1" ht="22.5" customHeight="1">
      <c r="A189" s="1312">
        <v>6</v>
      </c>
      <c r="B189" s="1313" t="s">
        <v>96</v>
      </c>
      <c r="C189" s="1314">
        <f t="shared" si="14"/>
        <v>95616</v>
      </c>
      <c r="D189" s="1315">
        <v>6646</v>
      </c>
      <c r="E189" s="1316">
        <v>13171</v>
      </c>
      <c r="F189" s="1315">
        <v>25108</v>
      </c>
      <c r="G189" s="1316">
        <v>50691</v>
      </c>
      <c r="H189" s="1317"/>
      <c r="I189" s="1054"/>
      <c r="J189" s="1054"/>
      <c r="K189" s="1054"/>
      <c r="L189" s="1054"/>
      <c r="M189" s="1054"/>
      <c r="N189" s="1054"/>
      <c r="O189" s="1054"/>
      <c r="P189" s="1054"/>
      <c r="Q189" s="1054"/>
      <c r="R189" s="1054"/>
      <c r="S189" s="1054"/>
      <c r="T189" s="1054"/>
      <c r="U189" s="1054"/>
      <c r="V189" s="1054"/>
      <c r="W189" s="1054"/>
      <c r="X189" s="1054"/>
      <c r="Y189" s="1054"/>
      <c r="Z189" s="1054"/>
      <c r="AA189" s="1054"/>
      <c r="AB189" s="1054"/>
      <c r="AC189" s="1054"/>
      <c r="AD189" s="1054"/>
      <c r="AE189" s="1054"/>
    </row>
    <row r="190" spans="1:31" s="1053" customFormat="1" ht="22.5" customHeight="1">
      <c r="A190" s="1312">
        <v>7</v>
      </c>
      <c r="B190" s="1313" t="s">
        <v>94</v>
      </c>
      <c r="C190" s="1314">
        <f t="shared" si="14"/>
        <v>29610</v>
      </c>
      <c r="D190" s="1315">
        <v>2262</v>
      </c>
      <c r="E190" s="1316">
        <v>897</v>
      </c>
      <c r="F190" s="1315">
        <f>449+611</f>
        <v>1060</v>
      </c>
      <c r="G190" s="1316">
        <v>25391</v>
      </c>
      <c r="H190" s="1317"/>
      <c r="I190" s="1054"/>
      <c r="J190" s="1054"/>
      <c r="K190" s="1054"/>
      <c r="L190" s="1054"/>
      <c r="M190" s="1054"/>
      <c r="N190" s="1054"/>
      <c r="O190" s="1054"/>
      <c r="P190" s="1054"/>
      <c r="Q190" s="1054"/>
      <c r="R190" s="1054"/>
      <c r="S190" s="1054"/>
      <c r="T190" s="1054"/>
      <c r="U190" s="1054"/>
      <c r="V190" s="1054"/>
      <c r="W190" s="1054"/>
      <c r="X190" s="1054"/>
      <c r="Y190" s="1054"/>
      <c r="Z190" s="1054"/>
      <c r="AA190" s="1054"/>
      <c r="AB190" s="1054"/>
      <c r="AC190" s="1054"/>
      <c r="AD190" s="1054"/>
      <c r="AE190" s="1054"/>
    </row>
    <row r="191" spans="1:31" s="1053" customFormat="1" ht="22.5" customHeight="1">
      <c r="A191" s="1312">
        <v>8</v>
      </c>
      <c r="B191" s="1313" t="s">
        <v>93</v>
      </c>
      <c r="C191" s="1314">
        <f t="shared" si="14"/>
        <v>40039</v>
      </c>
      <c r="D191" s="1315">
        <v>2270</v>
      </c>
      <c r="E191" s="1316">
        <v>625</v>
      </c>
      <c r="F191" s="1315">
        <v>1226</v>
      </c>
      <c r="G191" s="1316">
        <v>35918</v>
      </c>
      <c r="H191" s="1317"/>
      <c r="I191" s="1054"/>
      <c r="J191" s="1054"/>
      <c r="K191" s="1054"/>
      <c r="L191" s="1054"/>
      <c r="M191" s="1054"/>
      <c r="N191" s="1054"/>
      <c r="O191" s="1054"/>
      <c r="P191" s="1054"/>
      <c r="Q191" s="1054"/>
      <c r="R191" s="1054"/>
      <c r="S191" s="1054"/>
      <c r="T191" s="1054"/>
      <c r="U191" s="1054"/>
      <c r="V191" s="1054"/>
      <c r="W191" s="1054"/>
      <c r="X191" s="1054"/>
      <c r="Y191" s="1054"/>
      <c r="Z191" s="1054"/>
      <c r="AA191" s="1054"/>
      <c r="AB191" s="1054"/>
      <c r="AC191" s="1054"/>
      <c r="AD191" s="1054"/>
      <c r="AE191" s="1054"/>
    </row>
    <row r="192" spans="1:31" s="1053" customFormat="1" ht="22.5" customHeight="1">
      <c r="A192" s="1312">
        <v>9</v>
      </c>
      <c r="B192" s="1313" t="s">
        <v>98</v>
      </c>
      <c r="C192" s="1314">
        <f>SUM(D192:G192)</f>
        <v>8273</v>
      </c>
      <c r="D192" s="1315">
        <v>304</v>
      </c>
      <c r="E192" s="1316">
        <v>299</v>
      </c>
      <c r="F192" s="1315">
        <v>511</v>
      </c>
      <c r="G192" s="1316">
        <v>7159</v>
      </c>
      <c r="H192" s="1317"/>
      <c r="I192" s="1054"/>
      <c r="J192" s="1054"/>
      <c r="K192" s="1054"/>
      <c r="L192" s="1054"/>
      <c r="M192" s="1054"/>
      <c r="N192" s="1054"/>
      <c r="O192" s="1054"/>
      <c r="P192" s="1054"/>
      <c r="Q192" s="1054"/>
      <c r="R192" s="1054"/>
      <c r="S192" s="1054"/>
      <c r="T192" s="1054"/>
      <c r="U192" s="1054"/>
      <c r="V192" s="1054"/>
      <c r="W192" s="1054"/>
      <c r="X192" s="1054"/>
      <c r="Y192" s="1054"/>
      <c r="Z192" s="1054"/>
      <c r="AA192" s="1054"/>
      <c r="AB192" s="1054"/>
      <c r="AC192" s="1054"/>
      <c r="AD192" s="1054"/>
      <c r="AE192" s="1054"/>
    </row>
    <row r="193" spans="1:31" s="1053" customFormat="1" ht="22.5" customHeight="1">
      <c r="A193" s="1318">
        <v>10</v>
      </c>
      <c r="B193" s="1319" t="s">
        <v>147</v>
      </c>
      <c r="C193" s="1320">
        <f t="shared" si="14"/>
        <v>17458</v>
      </c>
      <c r="D193" s="1321">
        <f>F193+G193</f>
        <v>8729</v>
      </c>
      <c r="E193" s="1322">
        <v>0</v>
      </c>
      <c r="F193" s="1321">
        <v>343</v>
      </c>
      <c r="G193" s="1322">
        <v>8386</v>
      </c>
      <c r="H193" s="1323"/>
      <c r="J193" s="1106"/>
      <c r="AD193" s="1107" t="s">
        <v>782</v>
      </c>
      <c r="AE193" s="1108"/>
    </row>
    <row r="194" spans="1:9" s="1040" customFormat="1" ht="22.5" customHeight="1">
      <c r="A194" s="1064"/>
      <c r="B194" s="1064"/>
      <c r="C194" s="1064"/>
      <c r="D194" s="1064"/>
      <c r="E194" s="1064"/>
      <c r="F194" s="1064"/>
      <c r="G194" s="1323"/>
      <c r="H194" s="1064"/>
      <c r="I194" s="699"/>
    </row>
    <row r="195" spans="1:29" s="1040" customFormat="1" ht="22.5" customHeight="1">
      <c r="A195" s="1064"/>
      <c r="B195" s="1064"/>
      <c r="C195" s="1064"/>
      <c r="D195" s="1064"/>
      <c r="E195" s="1064"/>
      <c r="F195" s="1064"/>
      <c r="G195" s="1317"/>
      <c r="H195" s="1324"/>
      <c r="I195" s="1042"/>
      <c r="J195" s="1042"/>
      <c r="K195" s="1042"/>
      <c r="L195" s="1042"/>
      <c r="M195" s="1042"/>
      <c r="N195" s="1042"/>
      <c r="O195" s="1042"/>
      <c r="P195" s="1042"/>
      <c r="Q195" s="1042"/>
      <c r="R195" s="1042"/>
      <c r="S195" s="1042"/>
      <c r="T195" s="1042"/>
      <c r="U195" s="1042"/>
      <c r="V195" s="1042"/>
      <c r="W195" s="1042"/>
      <c r="X195" s="1042"/>
      <c r="Y195" s="1042"/>
      <c r="Z195" s="1042"/>
      <c r="AA195" s="1042"/>
      <c r="AB195" s="1042"/>
      <c r="AC195" s="1065"/>
    </row>
    <row r="196" spans="1:31" s="1040" customFormat="1" ht="22.5" customHeight="1">
      <c r="A196" s="1064"/>
      <c r="B196" s="1064"/>
      <c r="C196" s="1064"/>
      <c r="D196" s="1064"/>
      <c r="E196" s="1064"/>
      <c r="F196" s="1064"/>
      <c r="G196" s="1323"/>
      <c r="H196" s="1064"/>
      <c r="AD196" s="1041"/>
      <c r="AE196" s="1041"/>
    </row>
    <row r="197" spans="1:9" s="1040" customFormat="1" ht="22.5" customHeight="1">
      <c r="A197" s="1064"/>
      <c r="B197" s="1064"/>
      <c r="C197" s="1064"/>
      <c r="D197" s="1064"/>
      <c r="E197" s="1064"/>
      <c r="F197" s="1064"/>
      <c r="G197" s="1323"/>
      <c r="H197" s="1064"/>
      <c r="I197" s="1041"/>
    </row>
    <row r="198" spans="1:32" s="1040" customFormat="1" ht="22.5" customHeight="1">
      <c r="A198" s="1064"/>
      <c r="B198" s="1064"/>
      <c r="C198" s="1064"/>
      <c r="D198" s="1064"/>
      <c r="E198" s="1064"/>
      <c r="F198" s="1064"/>
      <c r="G198" s="1323"/>
      <c r="H198" s="1064"/>
      <c r="AD198" s="1041"/>
      <c r="AF198" s="1041"/>
    </row>
    <row r="199" spans="1:29" s="1040" customFormat="1" ht="22.5" customHeight="1">
      <c r="A199" s="1064"/>
      <c r="B199" s="1064"/>
      <c r="C199" s="1064"/>
      <c r="D199" s="1064"/>
      <c r="E199" s="1064"/>
      <c r="F199" s="1064"/>
      <c r="G199" s="1323"/>
      <c r="H199" s="1064"/>
      <c r="AC199" s="1041"/>
    </row>
    <row r="200" spans="1:8" s="1040" customFormat="1" ht="22.5" customHeight="1">
      <c r="A200" s="1064"/>
      <c r="B200" s="1064"/>
      <c r="C200" s="1064"/>
      <c r="D200" s="1064"/>
      <c r="E200" s="1064"/>
      <c r="F200" s="1064"/>
      <c r="G200" s="1317"/>
      <c r="H200" s="1064"/>
    </row>
    <row r="201" s="1064" customFormat="1" ht="22.5" customHeight="1">
      <c r="G201" s="1323"/>
    </row>
    <row r="202" spans="1:8" ht="15.75">
      <c r="A202" s="1325"/>
      <c r="B202" s="792"/>
      <c r="C202" s="1326"/>
      <c r="D202" s="1327"/>
      <c r="E202" s="1328"/>
      <c r="F202" s="1327"/>
      <c r="G202" s="1328"/>
      <c r="H202" s="830"/>
    </row>
    <row r="203" spans="1:8" ht="18.75" customHeight="1">
      <c r="A203" s="1325"/>
      <c r="B203" s="792"/>
      <c r="C203" s="1326"/>
      <c r="D203" s="1327"/>
      <c r="E203" s="1328"/>
      <c r="F203" s="1327"/>
      <c r="G203" s="1328"/>
      <c r="H203" s="830"/>
    </row>
    <row r="204" spans="2:6" ht="18.75" customHeight="1">
      <c r="B204" s="1330" t="s">
        <v>588</v>
      </c>
      <c r="D204" s="1332"/>
      <c r="E204" s="1333"/>
      <c r="F204" s="1332"/>
    </row>
    <row r="205" ht="15.75" customHeight="1"/>
    <row r="206" ht="15.75" customHeight="1"/>
    <row r="207" ht="15.75" customHeight="1"/>
  </sheetData>
  <sheetProtection/>
  <mergeCells count="31">
    <mergeCell ref="A173:A176"/>
    <mergeCell ref="B77:H77"/>
    <mergeCell ref="B79:H79"/>
    <mergeCell ref="B88:H88"/>
    <mergeCell ref="A138:A142"/>
    <mergeCell ref="A177:A180"/>
    <mergeCell ref="A143:A147"/>
    <mergeCell ref="A148:A151"/>
    <mergeCell ref="A152:A156"/>
    <mergeCell ref="A157:A161"/>
    <mergeCell ref="A164:A170"/>
    <mergeCell ref="A133:A137"/>
    <mergeCell ref="B44:H44"/>
    <mergeCell ref="B38:H38"/>
    <mergeCell ref="B55:H55"/>
    <mergeCell ref="B63:H63"/>
    <mergeCell ref="C132:H132"/>
    <mergeCell ref="B97:H97"/>
    <mergeCell ref="B111:H111"/>
    <mergeCell ref="B124:H124"/>
    <mergeCell ref="B68:H68"/>
    <mergeCell ref="B28:H28"/>
    <mergeCell ref="A1:H1"/>
    <mergeCell ref="B2:H2"/>
    <mergeCell ref="A3:H3"/>
    <mergeCell ref="D5:E5"/>
    <mergeCell ref="F5:G5"/>
    <mergeCell ref="A5:A6"/>
    <mergeCell ref="B5:B6"/>
    <mergeCell ref="C5:C6"/>
    <mergeCell ref="H5:H6"/>
  </mergeCells>
  <printOptions/>
  <pageMargins left="0.28" right="0.1968503937007874" top="0.68" bottom="0.5118110236220472" header="0.3937007874015748" footer="0.2755905511811024"/>
  <pageSetup horizontalDpi="600" verticalDpi="600" orientation="portrait" paperSize="9" r:id="rId2"/>
  <headerFooter alignWithMargins="0">
    <oddHeader>&amp;C&amp;P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Y68"/>
  <sheetViews>
    <sheetView zoomScale="120" zoomScaleNormal="120" zoomScaleSheetLayoutView="90" zoomScalePageLayoutView="0" workbookViewId="0" topLeftCell="A1">
      <selection activeCell="I10" sqref="I10"/>
    </sheetView>
  </sheetViews>
  <sheetFormatPr defaultColWidth="8.796875" defaultRowHeight="15"/>
  <cols>
    <col min="1" max="1" width="2.5" style="925" customWidth="1"/>
    <col min="2" max="2" width="19" style="164" customWidth="1"/>
    <col min="3" max="3" width="8.69921875" style="164" customWidth="1"/>
    <col min="4" max="4" width="7.8984375" style="1340" customWidth="1"/>
    <col min="5" max="5" width="6.69921875" style="1340" customWidth="1"/>
    <col min="6" max="6" width="6.59765625" style="1340" customWidth="1"/>
    <col min="7" max="7" width="6.69921875" style="1340" customWidth="1"/>
    <col min="8" max="8" width="6.3984375" style="1340" customWidth="1"/>
    <col min="9" max="9" width="6.5" style="1340" customWidth="1"/>
    <col min="10" max="10" width="7.09765625" style="1341" customWidth="1"/>
    <col min="11" max="11" width="7.3984375" style="1341" customWidth="1"/>
    <col min="12" max="12" width="7.59765625" style="1342" customWidth="1"/>
    <col min="13" max="13" width="7.59765625" style="1341" customWidth="1"/>
    <col min="14" max="14" width="6.59765625" style="1341" customWidth="1"/>
    <col min="15" max="15" width="7.3984375" style="1341" customWidth="1"/>
    <col min="16" max="16" width="6.59765625" style="1341" customWidth="1"/>
    <col min="17" max="18" width="6.5" style="1341" customWidth="1"/>
    <col min="19" max="19" width="12.5" style="1067" hidden="1" customWidth="1"/>
    <col min="20" max="20" width="0" style="0" hidden="1" customWidth="1"/>
    <col min="21" max="21" width="17.3984375" style="1083" hidden="1" customWidth="1"/>
    <col min="22" max="22" width="31.09765625" style="0" hidden="1" customWidth="1"/>
    <col min="23" max="27" width="0" style="0" hidden="1" customWidth="1"/>
  </cols>
  <sheetData>
    <row r="1" spans="1:18" ht="31.5" customHeight="1">
      <c r="A1" s="1778" t="s">
        <v>894</v>
      </c>
      <c r="B1" s="1778"/>
      <c r="C1" s="1778"/>
      <c r="D1" s="1778"/>
      <c r="E1" s="1778"/>
      <c r="F1" s="1778"/>
      <c r="G1" s="1778"/>
      <c r="H1" s="1778"/>
      <c r="I1" s="1778"/>
      <c r="J1" s="1778"/>
      <c r="K1" s="1778"/>
      <c r="L1" s="1778"/>
      <c r="M1" s="1778"/>
      <c r="N1" s="1778"/>
      <c r="O1" s="1778"/>
      <c r="P1" s="1778"/>
      <c r="Q1" s="1778"/>
      <c r="R1" s="1778"/>
    </row>
    <row r="2" spans="1:21" s="1000" customFormat="1" ht="15.75" customHeight="1">
      <c r="A2" s="1774" t="s">
        <v>14</v>
      </c>
      <c r="B2" s="1780" t="s">
        <v>108</v>
      </c>
      <c r="C2" s="1780" t="s">
        <v>109</v>
      </c>
      <c r="D2" s="1782" t="s">
        <v>812</v>
      </c>
      <c r="E2" s="1782" t="s">
        <v>745</v>
      </c>
      <c r="F2" s="1783" t="s">
        <v>662</v>
      </c>
      <c r="G2" s="1783" t="s">
        <v>603</v>
      </c>
      <c r="H2" s="1782" t="s">
        <v>604</v>
      </c>
      <c r="I2" s="1782" t="s">
        <v>844</v>
      </c>
      <c r="J2" s="1782" t="s">
        <v>843</v>
      </c>
      <c r="K2" s="1782" t="s">
        <v>842</v>
      </c>
      <c r="L2" s="1782" t="s">
        <v>841</v>
      </c>
      <c r="M2" s="1781" t="s">
        <v>139</v>
      </c>
      <c r="N2" s="1781"/>
      <c r="O2" s="1781" t="s">
        <v>140</v>
      </c>
      <c r="P2" s="1781"/>
      <c r="Q2" s="1781" t="s">
        <v>1</v>
      </c>
      <c r="R2" s="1781"/>
      <c r="S2" s="1068"/>
      <c r="U2" s="1084"/>
    </row>
    <row r="3" spans="1:21" s="1001" customFormat="1" ht="45.75" customHeight="1">
      <c r="A3" s="1774"/>
      <c r="B3" s="1780"/>
      <c r="C3" s="1780"/>
      <c r="D3" s="1782"/>
      <c r="E3" s="1782"/>
      <c r="F3" s="1783"/>
      <c r="G3" s="1783"/>
      <c r="H3" s="1782"/>
      <c r="I3" s="1782"/>
      <c r="J3" s="1782"/>
      <c r="K3" s="1782"/>
      <c r="L3" s="1782"/>
      <c r="M3" s="1339" t="s">
        <v>840</v>
      </c>
      <c r="N3" s="1339" t="s">
        <v>113</v>
      </c>
      <c r="O3" s="1339" t="s">
        <v>838</v>
      </c>
      <c r="P3" s="1339" t="s">
        <v>114</v>
      </c>
      <c r="Q3" s="1339" t="s">
        <v>839</v>
      </c>
      <c r="R3" s="1339" t="s">
        <v>115</v>
      </c>
      <c r="S3" s="1069"/>
      <c r="U3" s="1085"/>
    </row>
    <row r="4" spans="1:25" ht="18" customHeight="1">
      <c r="A4" s="1358">
        <v>1</v>
      </c>
      <c r="B4" s="1359" t="s">
        <v>683</v>
      </c>
      <c r="C4" s="1360">
        <f aca="true" t="shared" si="0" ref="C4:C13">SUM(D4:R4)</f>
        <v>3195</v>
      </c>
      <c r="D4" s="1361">
        <f aca="true" t="shared" si="1" ref="D4:L4">SUM(D5:D8)</f>
        <v>780</v>
      </c>
      <c r="E4" s="1361">
        <f t="shared" si="1"/>
        <v>100</v>
      </c>
      <c r="F4" s="1361">
        <f t="shared" si="1"/>
        <v>200</v>
      </c>
      <c r="G4" s="1361">
        <f t="shared" si="1"/>
        <v>70</v>
      </c>
      <c r="H4" s="1361">
        <f t="shared" si="1"/>
        <v>100</v>
      </c>
      <c r="I4" s="1361">
        <f t="shared" si="1"/>
        <v>75</v>
      </c>
      <c r="J4" s="1361">
        <f t="shared" si="1"/>
        <v>95</v>
      </c>
      <c r="K4" s="1361">
        <f t="shared" si="1"/>
        <v>480</v>
      </c>
      <c r="L4" s="1361">
        <f t="shared" si="1"/>
        <v>290</v>
      </c>
      <c r="M4" s="1779">
        <f>SUM(M5:N8)</f>
        <v>395</v>
      </c>
      <c r="N4" s="1779"/>
      <c r="O4" s="1779">
        <f>SUM(O5:P8)</f>
        <v>420</v>
      </c>
      <c r="P4" s="1779"/>
      <c r="Q4" s="1779">
        <f>SUM(Q5:R8)</f>
        <v>190</v>
      </c>
      <c r="R4" s="1779"/>
      <c r="T4" s="231" t="s">
        <v>410</v>
      </c>
      <c r="U4" s="1086" t="s">
        <v>782</v>
      </c>
      <c r="V4" s="906" t="s">
        <v>116</v>
      </c>
      <c r="W4" s="907"/>
      <c r="X4" s="908">
        <f>X5+X6+X7+X8</f>
        <v>3125</v>
      </c>
      <c r="Y4" s="909">
        <f>Y5+Y6+Y7+Y8</f>
        <v>3125</v>
      </c>
    </row>
    <row r="5" spans="1:25" s="727" customFormat="1" ht="18" customHeight="1">
      <c r="A5" s="1358"/>
      <c r="B5" s="1362" t="s">
        <v>117</v>
      </c>
      <c r="C5" s="1363">
        <f t="shared" si="0"/>
        <v>1250</v>
      </c>
      <c r="D5" s="1364">
        <v>780</v>
      </c>
      <c r="E5" s="1365">
        <v>100</v>
      </c>
      <c r="F5" s="1364">
        <v>200</v>
      </c>
      <c r="G5" s="1364">
        <v>70</v>
      </c>
      <c r="H5" s="1364">
        <v>100</v>
      </c>
      <c r="I5" s="1364"/>
      <c r="J5" s="1364"/>
      <c r="K5" s="1364"/>
      <c r="L5" s="1364"/>
      <c r="M5" s="1364"/>
      <c r="N5" s="1364"/>
      <c r="O5" s="1364"/>
      <c r="P5" s="1364"/>
      <c r="Q5" s="1364"/>
      <c r="R5" s="1364"/>
      <c r="S5" s="1070"/>
      <c r="U5" s="1087"/>
      <c r="V5" s="913" t="s">
        <v>599</v>
      </c>
      <c r="W5" s="917"/>
      <c r="X5" s="915">
        <v>1250</v>
      </c>
      <c r="Y5" s="916">
        <f>X5</f>
        <v>1250</v>
      </c>
    </row>
    <row r="6" spans="1:25" s="372" customFormat="1" ht="18" customHeight="1">
      <c r="A6" s="1358"/>
      <c r="B6" s="1362" t="s">
        <v>762</v>
      </c>
      <c r="C6" s="1363">
        <f t="shared" si="0"/>
        <v>1100</v>
      </c>
      <c r="D6" s="1364"/>
      <c r="E6" s="1365"/>
      <c r="F6" s="1366"/>
      <c r="G6" s="1364"/>
      <c r="H6" s="1364"/>
      <c r="I6" s="1364"/>
      <c r="J6" s="1364">
        <v>60</v>
      </c>
      <c r="K6" s="1364">
        <v>350</v>
      </c>
      <c r="L6" s="1364">
        <v>200</v>
      </c>
      <c r="M6" s="1364">
        <v>200</v>
      </c>
      <c r="N6" s="1364"/>
      <c r="O6" s="1364">
        <v>200</v>
      </c>
      <c r="P6" s="1364"/>
      <c r="Q6" s="1364">
        <v>90</v>
      </c>
      <c r="R6" s="1364"/>
      <c r="S6" s="1071"/>
      <c r="U6" s="1088"/>
      <c r="V6" s="913" t="s">
        <v>762</v>
      </c>
      <c r="W6" s="917"/>
      <c r="X6" s="915">
        <v>1030</v>
      </c>
      <c r="Y6" s="916">
        <f>X6</f>
        <v>1030</v>
      </c>
    </row>
    <row r="7" spans="1:25" s="727" customFormat="1" ht="18" customHeight="1">
      <c r="A7" s="1358"/>
      <c r="B7" s="1362" t="s">
        <v>605</v>
      </c>
      <c r="C7" s="1363">
        <f t="shared" si="0"/>
        <v>190</v>
      </c>
      <c r="D7" s="1364"/>
      <c r="E7" s="1365"/>
      <c r="F7" s="1367"/>
      <c r="G7" s="1364"/>
      <c r="H7" s="1364"/>
      <c r="I7" s="1364"/>
      <c r="J7" s="1364"/>
      <c r="K7" s="1364"/>
      <c r="L7" s="1364"/>
      <c r="M7" s="1364"/>
      <c r="N7" s="1364">
        <v>70</v>
      </c>
      <c r="O7" s="1364"/>
      <c r="P7" s="1364">
        <v>80</v>
      </c>
      <c r="Q7" s="1364"/>
      <c r="R7" s="1364">
        <v>40</v>
      </c>
      <c r="S7" s="1070"/>
      <c r="U7" s="1087"/>
      <c r="V7" s="913" t="s">
        <v>795</v>
      </c>
      <c r="W7" s="914"/>
      <c r="X7" s="915">
        <v>190</v>
      </c>
      <c r="Y7" s="916">
        <f>X7</f>
        <v>190</v>
      </c>
    </row>
    <row r="8" spans="1:25" s="115" customFormat="1" ht="18" customHeight="1">
      <c r="A8" s="1358"/>
      <c r="B8" s="1362" t="s">
        <v>119</v>
      </c>
      <c r="C8" s="1363">
        <f t="shared" si="0"/>
        <v>655</v>
      </c>
      <c r="D8" s="1364"/>
      <c r="E8" s="1365"/>
      <c r="F8" s="1364"/>
      <c r="G8" s="1368"/>
      <c r="H8" s="1368"/>
      <c r="I8" s="1364">
        <v>75</v>
      </c>
      <c r="J8" s="1364">
        <v>35</v>
      </c>
      <c r="K8" s="1364">
        <v>130</v>
      </c>
      <c r="L8" s="1364">
        <v>90</v>
      </c>
      <c r="M8" s="1364">
        <v>125</v>
      </c>
      <c r="N8" s="1364"/>
      <c r="O8" s="1364">
        <v>140</v>
      </c>
      <c r="P8" s="1368"/>
      <c r="Q8" s="1364">
        <v>60</v>
      </c>
      <c r="R8" s="1368"/>
      <c r="S8" s="1072"/>
      <c r="U8" s="1089">
        <f>SUM(U9:U12)</f>
        <v>0</v>
      </c>
      <c r="V8" s="910" t="s">
        <v>601</v>
      </c>
      <c r="W8" s="912"/>
      <c r="X8" s="220">
        <v>655</v>
      </c>
      <c r="Y8" s="911">
        <f>X8</f>
        <v>655</v>
      </c>
    </row>
    <row r="9" spans="1:21" ht="18" customHeight="1">
      <c r="A9" s="1358">
        <v>2</v>
      </c>
      <c r="B9" s="1359" t="s">
        <v>682</v>
      </c>
      <c r="C9" s="1369">
        <f t="shared" si="0"/>
        <v>1097004</v>
      </c>
      <c r="D9" s="1368">
        <f aca="true" t="shared" si="2" ref="D9:L9">SUM(D10:D13)</f>
        <v>205272</v>
      </c>
      <c r="E9" s="1368">
        <f t="shared" si="2"/>
        <v>3695</v>
      </c>
      <c r="F9" s="1368">
        <f t="shared" si="2"/>
        <v>9622</v>
      </c>
      <c r="G9" s="1368">
        <f t="shared" si="2"/>
        <v>6732</v>
      </c>
      <c r="H9" s="1368">
        <f t="shared" si="2"/>
        <v>4174</v>
      </c>
      <c r="I9" s="1368">
        <f t="shared" si="2"/>
        <v>63497</v>
      </c>
      <c r="J9" s="1368">
        <f t="shared" si="2"/>
        <v>54128</v>
      </c>
      <c r="K9" s="1368">
        <f t="shared" si="2"/>
        <v>205159</v>
      </c>
      <c r="L9" s="1368">
        <f t="shared" si="2"/>
        <v>154625</v>
      </c>
      <c r="M9" s="1772">
        <f>M11+N12+M13+M12+M10+N10+N11+N13</f>
        <v>177209</v>
      </c>
      <c r="N9" s="1772"/>
      <c r="O9" s="1772">
        <f>O11+P12+O13+O12+O10+P10+P11+P13</f>
        <v>155538</v>
      </c>
      <c r="P9" s="1772"/>
      <c r="Q9" s="1772">
        <f>Q11+R12+Q13+Q12+Q10+R10+R11+R13</f>
        <v>57353</v>
      </c>
      <c r="R9" s="1772"/>
      <c r="U9" s="1090"/>
    </row>
    <row r="10" spans="1:21" s="27" customFormat="1" ht="18" customHeight="1">
      <c r="A10" s="1358"/>
      <c r="B10" s="1362" t="s">
        <v>673</v>
      </c>
      <c r="C10" s="1370">
        <f t="shared" si="0"/>
        <v>229495</v>
      </c>
      <c r="D10" s="1371">
        <v>205272</v>
      </c>
      <c r="E10" s="1364">
        <v>3695</v>
      </c>
      <c r="F10" s="1364">
        <v>9622</v>
      </c>
      <c r="G10" s="1364">
        <v>6732</v>
      </c>
      <c r="H10" s="1364">
        <v>4174</v>
      </c>
      <c r="I10" s="1364"/>
      <c r="J10" s="1364"/>
      <c r="K10" s="1364"/>
      <c r="L10" s="1364"/>
      <c r="M10" s="1364"/>
      <c r="N10" s="1364"/>
      <c r="O10" s="1364"/>
      <c r="P10" s="1364"/>
      <c r="Q10" s="1364"/>
      <c r="R10" s="1364"/>
      <c r="S10" s="1073"/>
      <c r="U10" s="1090"/>
    </row>
    <row r="11" spans="1:21" s="27" customFormat="1" ht="18" customHeight="1">
      <c r="A11" s="1358"/>
      <c r="B11" s="1362" t="s">
        <v>763</v>
      </c>
      <c r="C11" s="1370">
        <f t="shared" si="0"/>
        <v>403531</v>
      </c>
      <c r="D11" s="1364"/>
      <c r="E11" s="1364"/>
      <c r="F11" s="1364"/>
      <c r="G11" s="1364"/>
      <c r="H11" s="1364"/>
      <c r="I11" s="1364"/>
      <c r="J11" s="1364">
        <v>27139</v>
      </c>
      <c r="K11" s="1364">
        <v>111813</v>
      </c>
      <c r="L11" s="1364">
        <v>83173</v>
      </c>
      <c r="M11" s="1364">
        <v>87693</v>
      </c>
      <c r="N11" s="1364"/>
      <c r="O11" s="1364">
        <v>72269</v>
      </c>
      <c r="P11" s="1364"/>
      <c r="Q11" s="1364">
        <v>21444</v>
      </c>
      <c r="R11" s="1364"/>
      <c r="S11" s="1074"/>
      <c r="U11" s="1090"/>
    </row>
    <row r="12" spans="1:23" s="27" customFormat="1" ht="18" customHeight="1">
      <c r="A12" s="1358"/>
      <c r="B12" s="1362" t="s">
        <v>134</v>
      </c>
      <c r="C12" s="1370">
        <f t="shared" si="0"/>
        <v>51399</v>
      </c>
      <c r="D12" s="1364"/>
      <c r="E12" s="1364"/>
      <c r="F12" s="1364"/>
      <c r="G12" s="1364"/>
      <c r="H12" s="1364"/>
      <c r="I12" s="1364"/>
      <c r="J12" s="1364"/>
      <c r="K12" s="1364"/>
      <c r="L12" s="1364"/>
      <c r="M12" s="1364"/>
      <c r="N12" s="1364">
        <v>15468</v>
      </c>
      <c r="O12" s="1364"/>
      <c r="P12" s="1364">
        <v>27272</v>
      </c>
      <c r="Q12" s="1364"/>
      <c r="R12" s="1364">
        <v>8659</v>
      </c>
      <c r="S12" s="1074"/>
      <c r="U12" s="1090"/>
      <c r="W12" s="750"/>
    </row>
    <row r="13" spans="1:21" s="27" customFormat="1" ht="18" customHeight="1">
      <c r="A13" s="1358"/>
      <c r="B13" s="1362" t="s">
        <v>125</v>
      </c>
      <c r="C13" s="1370">
        <f t="shared" si="0"/>
        <v>412579</v>
      </c>
      <c r="D13" s="1364"/>
      <c r="E13" s="1364"/>
      <c r="F13" s="1364"/>
      <c r="G13" s="1364"/>
      <c r="H13" s="1364"/>
      <c r="I13" s="1364">
        <v>63497</v>
      </c>
      <c r="J13" s="1364">
        <v>26989</v>
      </c>
      <c r="K13" s="1372">
        <v>93346</v>
      </c>
      <c r="L13" s="1364">
        <v>71452</v>
      </c>
      <c r="M13" s="1373">
        <v>74048</v>
      </c>
      <c r="N13" s="1364"/>
      <c r="O13" s="1364">
        <v>55997</v>
      </c>
      <c r="P13" s="1364"/>
      <c r="Q13" s="1364">
        <v>27250</v>
      </c>
      <c r="R13" s="1364"/>
      <c r="S13" s="1074"/>
      <c r="U13" s="1090"/>
    </row>
    <row r="14" spans="1:22" ht="18" customHeight="1">
      <c r="A14" s="1358">
        <v>3</v>
      </c>
      <c r="B14" s="1359" t="s">
        <v>143</v>
      </c>
      <c r="C14" s="1361">
        <f aca="true" t="shared" si="3" ref="C14:C32">SUM(D14:R14)</f>
        <v>130776</v>
      </c>
      <c r="D14" s="1368">
        <f aca="true" t="shared" si="4" ref="D14:L14">SUM(D15:D18)</f>
        <v>47244</v>
      </c>
      <c r="E14" s="1368">
        <f t="shared" si="4"/>
        <v>1171</v>
      </c>
      <c r="F14" s="1368">
        <f t="shared" si="4"/>
        <v>5713</v>
      </c>
      <c r="G14" s="1368">
        <f t="shared" si="4"/>
        <v>1837</v>
      </c>
      <c r="H14" s="1368">
        <f t="shared" si="4"/>
        <v>1078</v>
      </c>
      <c r="I14" s="1368">
        <f t="shared" si="4"/>
        <v>0</v>
      </c>
      <c r="J14" s="1368">
        <f t="shared" si="4"/>
        <v>3719</v>
      </c>
      <c r="K14" s="1368">
        <f t="shared" si="4"/>
        <v>20178</v>
      </c>
      <c r="L14" s="1368">
        <f t="shared" si="4"/>
        <v>17642</v>
      </c>
      <c r="M14" s="1772">
        <f>SUM(M15:N18)</f>
        <v>12654</v>
      </c>
      <c r="N14" s="1772"/>
      <c r="O14" s="1772">
        <f>SUM(O15:P18)</f>
        <v>13454</v>
      </c>
      <c r="P14" s="1772"/>
      <c r="Q14" s="1772">
        <f>SUM(Q15:R18)</f>
        <v>6086</v>
      </c>
      <c r="R14" s="1772"/>
      <c r="U14" s="1090"/>
      <c r="V14" s="893"/>
    </row>
    <row r="15" spans="1:21" s="27" customFormat="1" ht="18" customHeight="1">
      <c r="A15" s="1358"/>
      <c r="B15" s="1362" t="s">
        <v>673</v>
      </c>
      <c r="C15" s="1363">
        <f t="shared" si="3"/>
        <v>57043</v>
      </c>
      <c r="D15" s="1364">
        <v>47244</v>
      </c>
      <c r="E15" s="1364">
        <v>1171</v>
      </c>
      <c r="F15" s="1364">
        <v>5713</v>
      </c>
      <c r="G15" s="1364">
        <v>1837</v>
      </c>
      <c r="H15" s="1364">
        <v>1078</v>
      </c>
      <c r="I15" s="1364"/>
      <c r="J15" s="1364"/>
      <c r="K15" s="1364"/>
      <c r="L15" s="1364"/>
      <c r="M15" s="1364"/>
      <c r="N15" s="1364"/>
      <c r="O15" s="1364"/>
      <c r="P15" s="1364"/>
      <c r="Q15" s="1364"/>
      <c r="R15" s="1364"/>
      <c r="S15" s="1074"/>
      <c r="U15" s="1082"/>
    </row>
    <row r="16" spans="1:21" s="27" customFormat="1" ht="18" customHeight="1">
      <c r="A16" s="1358"/>
      <c r="B16" s="1362" t="s">
        <v>763</v>
      </c>
      <c r="C16" s="1363">
        <f t="shared" si="3"/>
        <v>64856</v>
      </c>
      <c r="D16" s="1364"/>
      <c r="E16" s="1364"/>
      <c r="F16" s="1364"/>
      <c r="G16" s="1364"/>
      <c r="H16" s="1367"/>
      <c r="I16" s="1364"/>
      <c r="J16" s="1364">
        <v>3719</v>
      </c>
      <c r="K16" s="1364">
        <v>20178</v>
      </c>
      <c r="L16" s="1364">
        <v>17642</v>
      </c>
      <c r="M16" s="1364">
        <v>9809</v>
      </c>
      <c r="N16" s="1364"/>
      <c r="O16" s="1364">
        <v>9157</v>
      </c>
      <c r="P16" s="1364"/>
      <c r="Q16" s="1364">
        <v>4351</v>
      </c>
      <c r="R16" s="1364"/>
      <c r="S16" s="1074"/>
      <c r="U16" s="1082"/>
    </row>
    <row r="17" spans="1:21" s="27" customFormat="1" ht="18" customHeight="1">
      <c r="A17" s="1358"/>
      <c r="B17" s="1362" t="s">
        <v>134</v>
      </c>
      <c r="C17" s="1363">
        <f t="shared" si="3"/>
        <v>8862</v>
      </c>
      <c r="D17" s="1364"/>
      <c r="E17" s="1364"/>
      <c r="F17" s="1364"/>
      <c r="G17" s="1364"/>
      <c r="H17" s="1364"/>
      <c r="I17" s="1364"/>
      <c r="J17" s="1364"/>
      <c r="K17" s="1364"/>
      <c r="L17" s="1364"/>
      <c r="M17" s="1364"/>
      <c r="N17" s="1364">
        <v>2833</v>
      </c>
      <c r="O17" s="1364"/>
      <c r="P17" s="1364">
        <v>4294</v>
      </c>
      <c r="Q17" s="1364"/>
      <c r="R17" s="1364">
        <v>1735</v>
      </c>
      <c r="S17" s="1075"/>
      <c r="U17" s="1082"/>
    </row>
    <row r="18" spans="1:21" s="27" customFormat="1" ht="18" customHeight="1">
      <c r="A18" s="1358"/>
      <c r="B18" s="1362" t="s">
        <v>125</v>
      </c>
      <c r="C18" s="1363">
        <f t="shared" si="3"/>
        <v>15</v>
      </c>
      <c r="D18" s="1364"/>
      <c r="E18" s="1364"/>
      <c r="F18" s="1364"/>
      <c r="G18" s="1364"/>
      <c r="H18" s="1364"/>
      <c r="I18" s="1364">
        <v>0</v>
      </c>
      <c r="J18" s="1364">
        <v>0</v>
      </c>
      <c r="K18" s="1364">
        <v>0</v>
      </c>
      <c r="L18" s="1364">
        <v>0</v>
      </c>
      <c r="M18" s="1374">
        <v>12</v>
      </c>
      <c r="N18" s="1364"/>
      <c r="O18" s="1364">
        <v>3</v>
      </c>
      <c r="P18" s="1364"/>
      <c r="Q18" s="1364">
        <v>0</v>
      </c>
      <c r="R18" s="1364"/>
      <c r="S18" s="1073"/>
      <c r="U18" s="1082"/>
    </row>
    <row r="19" spans="1:18" ht="18" customHeight="1">
      <c r="A19" s="1358">
        <v>4</v>
      </c>
      <c r="B19" s="1359" t="s">
        <v>123</v>
      </c>
      <c r="C19" s="1361">
        <f t="shared" si="3"/>
        <v>816023</v>
      </c>
      <c r="D19" s="1368">
        <f aca="true" t="shared" si="5" ref="D19:L19">SUM(D20:D22)</f>
        <v>273120</v>
      </c>
      <c r="E19" s="1368">
        <f t="shared" si="5"/>
        <v>21370</v>
      </c>
      <c r="F19" s="1368">
        <f t="shared" si="5"/>
        <v>74458</v>
      </c>
      <c r="G19" s="1368">
        <f t="shared" si="5"/>
        <v>20384</v>
      </c>
      <c r="H19" s="1368">
        <f t="shared" si="5"/>
        <v>27432</v>
      </c>
      <c r="I19" s="1368">
        <f t="shared" si="5"/>
        <v>0</v>
      </c>
      <c r="J19" s="1368">
        <f t="shared" si="5"/>
        <v>19564</v>
      </c>
      <c r="K19" s="1368">
        <f t="shared" si="5"/>
        <v>117974</v>
      </c>
      <c r="L19" s="1368">
        <f t="shared" si="5"/>
        <v>70941</v>
      </c>
      <c r="M19" s="1772">
        <f>SUM(M20:N22)</f>
        <v>79861</v>
      </c>
      <c r="N19" s="1772"/>
      <c r="O19" s="1772">
        <f>SUM(O20:P22)</f>
        <v>80762</v>
      </c>
      <c r="P19" s="1772"/>
      <c r="Q19" s="1772">
        <f>SUM(Q20:R22)</f>
        <v>30157</v>
      </c>
      <c r="R19" s="1772"/>
    </row>
    <row r="20" spans="1:21" s="27" customFormat="1" ht="18" customHeight="1">
      <c r="A20" s="1358"/>
      <c r="B20" s="1362" t="s">
        <v>673</v>
      </c>
      <c r="C20" s="1363">
        <f t="shared" si="3"/>
        <v>416764</v>
      </c>
      <c r="D20" s="1364">
        <v>273120</v>
      </c>
      <c r="E20" s="1364">
        <v>21370</v>
      </c>
      <c r="F20" s="1364">
        <v>74458</v>
      </c>
      <c r="G20" s="1364">
        <v>20384</v>
      </c>
      <c r="H20" s="1364">
        <v>27432</v>
      </c>
      <c r="I20" s="1364"/>
      <c r="J20" s="1364"/>
      <c r="K20" s="1364"/>
      <c r="L20" s="1364"/>
      <c r="M20" s="1364"/>
      <c r="N20" s="1364"/>
      <c r="O20" s="1364"/>
      <c r="P20" s="1364"/>
      <c r="Q20" s="1364"/>
      <c r="R20" s="1364"/>
      <c r="S20" s="1095"/>
      <c r="U20" s="1082"/>
    </row>
    <row r="21" spans="1:21" s="27" customFormat="1" ht="18" customHeight="1">
      <c r="A21" s="1358"/>
      <c r="B21" s="1362" t="s">
        <v>763</v>
      </c>
      <c r="C21" s="1363">
        <f t="shared" si="3"/>
        <v>351257</v>
      </c>
      <c r="D21" s="1364"/>
      <c r="E21" s="1364"/>
      <c r="F21" s="1364"/>
      <c r="G21" s="1364"/>
      <c r="H21" s="1364"/>
      <c r="I21" s="1364"/>
      <c r="J21" s="1364">
        <v>19564</v>
      </c>
      <c r="K21" s="1364">
        <v>117974</v>
      </c>
      <c r="L21" s="1364">
        <v>70941</v>
      </c>
      <c r="M21" s="1364">
        <v>62180</v>
      </c>
      <c r="N21" s="1364"/>
      <c r="O21" s="1364">
        <v>59263</v>
      </c>
      <c r="P21" s="1364"/>
      <c r="Q21" s="1364">
        <v>21335</v>
      </c>
      <c r="R21" s="1364"/>
      <c r="S21" s="1074"/>
      <c r="U21" s="1082"/>
    </row>
    <row r="22" spans="1:21" s="27" customFormat="1" ht="18" customHeight="1">
      <c r="A22" s="1358"/>
      <c r="B22" s="1362" t="s">
        <v>134</v>
      </c>
      <c r="C22" s="1363">
        <f t="shared" si="3"/>
        <v>48002</v>
      </c>
      <c r="D22" s="1364"/>
      <c r="E22" s="1364"/>
      <c r="F22" s="1364"/>
      <c r="G22" s="1364"/>
      <c r="H22" s="1364"/>
      <c r="I22" s="1364"/>
      <c r="J22" s="1364"/>
      <c r="K22" s="1364"/>
      <c r="L22" s="1364"/>
      <c r="M22" s="1364"/>
      <c r="N22" s="1364">
        <v>17681</v>
      </c>
      <c r="O22" s="1364"/>
      <c r="P22" s="1364">
        <v>21499</v>
      </c>
      <c r="Q22" s="1364"/>
      <c r="R22" s="1364">
        <v>8822</v>
      </c>
      <c r="S22" s="1074"/>
      <c r="U22" s="1082"/>
    </row>
    <row r="23" spans="1:18" ht="18" customHeight="1">
      <c r="A23" s="1358">
        <v>5</v>
      </c>
      <c r="B23" s="1359" t="s">
        <v>674</v>
      </c>
      <c r="C23" s="1360">
        <f t="shared" si="3"/>
        <v>49506</v>
      </c>
      <c r="D23" s="1368">
        <f aca="true" t="shared" si="6" ref="D23:L23">SUM(D24:D27)</f>
        <v>9645</v>
      </c>
      <c r="E23" s="1368">
        <f t="shared" si="6"/>
        <v>526</v>
      </c>
      <c r="F23" s="1368">
        <f t="shared" si="6"/>
        <v>295</v>
      </c>
      <c r="G23" s="1368">
        <f t="shared" si="6"/>
        <v>42</v>
      </c>
      <c r="H23" s="1368">
        <f t="shared" si="6"/>
        <v>2105</v>
      </c>
      <c r="I23" s="1368">
        <f t="shared" si="6"/>
        <v>25207</v>
      </c>
      <c r="J23" s="1368">
        <f t="shared" si="6"/>
        <v>173</v>
      </c>
      <c r="K23" s="1368">
        <f t="shared" si="6"/>
        <v>1706</v>
      </c>
      <c r="L23" s="1368">
        <f t="shared" si="6"/>
        <v>2800</v>
      </c>
      <c r="M23" s="1772">
        <f>SUM(M24:N27)</f>
        <v>2342</v>
      </c>
      <c r="N23" s="1772"/>
      <c r="O23" s="1772">
        <f>SUM(O24:P27)</f>
        <v>4621</v>
      </c>
      <c r="P23" s="1772"/>
      <c r="Q23" s="1772">
        <f>SUM(Q24:R27)</f>
        <v>44</v>
      </c>
      <c r="R23" s="1772"/>
    </row>
    <row r="24" spans="1:21" s="27" customFormat="1" ht="18" customHeight="1">
      <c r="A24" s="1358"/>
      <c r="B24" s="1362" t="s">
        <v>673</v>
      </c>
      <c r="C24" s="1363">
        <f t="shared" si="3"/>
        <v>12613</v>
      </c>
      <c r="D24" s="1364">
        <v>9645</v>
      </c>
      <c r="E24" s="1364">
        <v>526</v>
      </c>
      <c r="F24" s="1364">
        <v>295</v>
      </c>
      <c r="G24" s="1364">
        <v>42</v>
      </c>
      <c r="H24" s="1364">
        <v>2105</v>
      </c>
      <c r="I24" s="1364"/>
      <c r="J24" s="1364"/>
      <c r="K24" s="1364"/>
      <c r="L24" s="1364"/>
      <c r="M24" s="1364"/>
      <c r="N24" s="1364"/>
      <c r="O24" s="1364"/>
      <c r="P24" s="1364"/>
      <c r="Q24" s="1364"/>
      <c r="R24" s="1364"/>
      <c r="S24" s="1074"/>
      <c r="U24" s="1082"/>
    </row>
    <row r="25" spans="1:21" s="27" customFormat="1" ht="18" customHeight="1">
      <c r="A25" s="1358"/>
      <c r="B25" s="1362" t="s">
        <v>763</v>
      </c>
      <c r="C25" s="1363">
        <f t="shared" si="3"/>
        <v>11686</v>
      </c>
      <c r="D25" s="1364"/>
      <c r="E25" s="1364"/>
      <c r="F25" s="1364"/>
      <c r="G25" s="1364"/>
      <c r="H25" s="1364"/>
      <c r="I25" s="1364"/>
      <c r="J25" s="1364">
        <v>173</v>
      </c>
      <c r="K25" s="1364">
        <v>1706</v>
      </c>
      <c r="L25" s="1364">
        <v>2800</v>
      </c>
      <c r="M25" s="1372">
        <v>2342</v>
      </c>
      <c r="N25" s="1364"/>
      <c r="O25" s="1364">
        <v>4621</v>
      </c>
      <c r="P25" s="1364"/>
      <c r="Q25" s="1364">
        <v>44</v>
      </c>
      <c r="R25" s="1364"/>
      <c r="S25" s="1074"/>
      <c r="U25" s="1082"/>
    </row>
    <row r="26" spans="1:21" s="27" customFormat="1" ht="18" customHeight="1">
      <c r="A26" s="1358"/>
      <c r="B26" s="1362" t="s">
        <v>134</v>
      </c>
      <c r="C26" s="1363">
        <f t="shared" si="3"/>
        <v>0</v>
      </c>
      <c r="D26" s="1364"/>
      <c r="E26" s="1364"/>
      <c r="F26" s="1364"/>
      <c r="G26" s="1364"/>
      <c r="H26" s="1364"/>
      <c r="I26" s="1364"/>
      <c r="J26" s="1364"/>
      <c r="K26" s="1364"/>
      <c r="L26" s="1364"/>
      <c r="M26" s="1372"/>
      <c r="N26" s="1364">
        <v>0</v>
      </c>
      <c r="O26" s="1364"/>
      <c r="P26" s="1364">
        <v>0</v>
      </c>
      <c r="Q26" s="1364"/>
      <c r="R26" s="1364">
        <v>0</v>
      </c>
      <c r="S26" s="1074"/>
      <c r="U26" s="1082"/>
    </row>
    <row r="27" spans="1:21" s="27" customFormat="1" ht="18" customHeight="1">
      <c r="A27" s="1358"/>
      <c r="B27" s="1362" t="s">
        <v>125</v>
      </c>
      <c r="C27" s="1363">
        <f t="shared" si="3"/>
        <v>25207</v>
      </c>
      <c r="D27" s="1364"/>
      <c r="E27" s="1364"/>
      <c r="F27" s="1364"/>
      <c r="G27" s="1364"/>
      <c r="H27" s="1364"/>
      <c r="I27" s="1364">
        <v>25207</v>
      </c>
      <c r="J27" s="1364">
        <v>0</v>
      </c>
      <c r="K27" s="1364">
        <v>0</v>
      </c>
      <c r="L27" s="1364">
        <v>0</v>
      </c>
      <c r="M27" s="1372">
        <v>0</v>
      </c>
      <c r="N27" s="1364"/>
      <c r="O27" s="1364">
        <v>0</v>
      </c>
      <c r="P27" s="1364"/>
      <c r="Q27" s="1364">
        <v>0</v>
      </c>
      <c r="R27" s="1364"/>
      <c r="S27" s="1074"/>
      <c r="U27" s="1082"/>
    </row>
    <row r="28" spans="1:18" ht="18" customHeight="1">
      <c r="A28" s="1358">
        <v>6</v>
      </c>
      <c r="B28" s="1359" t="s">
        <v>141</v>
      </c>
      <c r="C28" s="1360">
        <f t="shared" si="3"/>
        <v>49947</v>
      </c>
      <c r="D28" s="1368">
        <f aca="true" t="shared" si="7" ref="D28:L28">SUM(D29:D32)</f>
        <v>4974</v>
      </c>
      <c r="E28" s="1368">
        <f t="shared" si="7"/>
        <v>103</v>
      </c>
      <c r="F28" s="1368">
        <f t="shared" si="7"/>
        <v>181</v>
      </c>
      <c r="G28" s="1368">
        <f t="shared" si="7"/>
        <v>313</v>
      </c>
      <c r="H28" s="1368">
        <f t="shared" si="7"/>
        <v>27</v>
      </c>
      <c r="I28" s="1368">
        <f t="shared" si="7"/>
        <v>21223</v>
      </c>
      <c r="J28" s="1368">
        <f t="shared" si="7"/>
        <v>679</v>
      </c>
      <c r="K28" s="1368">
        <f t="shared" si="7"/>
        <v>2107</v>
      </c>
      <c r="L28" s="1368">
        <f t="shared" si="7"/>
        <v>4501</v>
      </c>
      <c r="M28" s="1772">
        <f>SUM(M29:N32)</f>
        <v>8893</v>
      </c>
      <c r="N28" s="1772"/>
      <c r="O28" s="1772">
        <f>SUM(O29:P32)</f>
        <v>5513</v>
      </c>
      <c r="P28" s="1772"/>
      <c r="Q28" s="1772">
        <f>SUM(Q29:R32)</f>
        <v>1433</v>
      </c>
      <c r="R28" s="1772"/>
    </row>
    <row r="29" spans="1:21" s="27" customFormat="1" ht="18" customHeight="1">
      <c r="A29" s="1358"/>
      <c r="B29" s="1362" t="s">
        <v>673</v>
      </c>
      <c r="C29" s="1363">
        <f t="shared" si="3"/>
        <v>5598</v>
      </c>
      <c r="D29" s="1364">
        <v>4974</v>
      </c>
      <c r="E29" s="1364">
        <v>103</v>
      </c>
      <c r="F29" s="1364">
        <v>181</v>
      </c>
      <c r="G29" s="1364">
        <v>313</v>
      </c>
      <c r="H29" s="1364">
        <v>27</v>
      </c>
      <c r="I29" s="1364"/>
      <c r="J29" s="1364"/>
      <c r="K29" s="1364"/>
      <c r="L29" s="1364"/>
      <c r="M29" s="1364"/>
      <c r="N29" s="1364"/>
      <c r="O29" s="1364"/>
      <c r="P29" s="1364"/>
      <c r="Q29" s="1364"/>
      <c r="R29" s="1364"/>
      <c r="S29" s="1095"/>
      <c r="U29" s="1082"/>
    </row>
    <row r="30" spans="1:21" s="27" customFormat="1" ht="18" customHeight="1">
      <c r="A30" s="1358"/>
      <c r="B30" s="1362" t="s">
        <v>763</v>
      </c>
      <c r="C30" s="1363">
        <f t="shared" si="3"/>
        <v>15335</v>
      </c>
      <c r="D30" s="1364"/>
      <c r="E30" s="1364"/>
      <c r="F30" s="1364"/>
      <c r="G30" s="1364"/>
      <c r="H30" s="1364"/>
      <c r="I30" s="1364"/>
      <c r="J30" s="1364">
        <v>679</v>
      </c>
      <c r="K30" s="1364">
        <v>2107</v>
      </c>
      <c r="L30" s="1364">
        <v>4369</v>
      </c>
      <c r="M30" s="1364">
        <v>3653</v>
      </c>
      <c r="N30" s="1364"/>
      <c r="O30" s="1364">
        <v>3892</v>
      </c>
      <c r="P30" s="1364"/>
      <c r="Q30" s="1364">
        <v>635</v>
      </c>
      <c r="R30" s="1364"/>
      <c r="S30" s="1074"/>
      <c r="U30" s="1082"/>
    </row>
    <row r="31" spans="1:21" s="27" customFormat="1" ht="18" customHeight="1">
      <c r="A31" s="1358"/>
      <c r="B31" s="1362" t="s">
        <v>134</v>
      </c>
      <c r="C31" s="1363">
        <f t="shared" si="3"/>
        <v>3648</v>
      </c>
      <c r="D31" s="1364"/>
      <c r="E31" s="1364"/>
      <c r="F31" s="1364"/>
      <c r="G31" s="1364"/>
      <c r="H31" s="1364"/>
      <c r="I31" s="1364"/>
      <c r="J31" s="1364"/>
      <c r="K31" s="1364"/>
      <c r="L31" s="1364"/>
      <c r="M31" s="1364"/>
      <c r="N31" s="1364">
        <v>1856</v>
      </c>
      <c r="O31" s="1364"/>
      <c r="P31" s="1364">
        <v>1257</v>
      </c>
      <c r="Q31" s="1364"/>
      <c r="R31" s="1364">
        <v>535</v>
      </c>
      <c r="S31" s="1074"/>
      <c r="U31" s="1082"/>
    </row>
    <row r="32" spans="1:21" s="27" customFormat="1" ht="18" customHeight="1">
      <c r="A32" s="1358"/>
      <c r="B32" s="1362" t="s">
        <v>125</v>
      </c>
      <c r="C32" s="1363">
        <f t="shared" si="3"/>
        <v>25366</v>
      </c>
      <c r="D32" s="1364"/>
      <c r="E32" s="1364"/>
      <c r="F32" s="1364"/>
      <c r="G32" s="1364"/>
      <c r="H32" s="1364"/>
      <c r="I32" s="1364">
        <v>21223</v>
      </c>
      <c r="J32" s="1364">
        <v>0</v>
      </c>
      <c r="K32" s="1364">
        <v>0</v>
      </c>
      <c r="L32" s="1364">
        <v>132</v>
      </c>
      <c r="M32" s="1364">
        <v>3384</v>
      </c>
      <c r="N32" s="1364"/>
      <c r="O32" s="1364">
        <v>364</v>
      </c>
      <c r="P32" s="1364"/>
      <c r="Q32" s="1364">
        <v>263</v>
      </c>
      <c r="R32" s="1364"/>
      <c r="S32" s="1074"/>
      <c r="U32" s="1082"/>
    </row>
    <row r="33" spans="1:18" ht="18" customHeight="1">
      <c r="A33" s="1774">
        <v>7</v>
      </c>
      <c r="B33" s="1776" t="s">
        <v>764</v>
      </c>
      <c r="C33" s="1777">
        <f>SUM(D33:R33)</f>
        <v>72</v>
      </c>
      <c r="D33" s="1775">
        <v>28</v>
      </c>
      <c r="E33" s="1775">
        <v>0</v>
      </c>
      <c r="F33" s="1775">
        <v>0</v>
      </c>
      <c r="G33" s="1775">
        <v>0</v>
      </c>
      <c r="H33" s="1775">
        <v>0</v>
      </c>
      <c r="I33" s="1775">
        <v>0</v>
      </c>
      <c r="J33" s="1775">
        <v>2</v>
      </c>
      <c r="K33" s="1775">
        <v>19</v>
      </c>
      <c r="L33" s="1775">
        <v>12</v>
      </c>
      <c r="M33" s="1772">
        <f>M34+N34</f>
        <v>0</v>
      </c>
      <c r="N33" s="1772"/>
      <c r="O33" s="1772">
        <f>O34+P34</f>
        <v>3</v>
      </c>
      <c r="P33" s="1772"/>
      <c r="Q33" s="1772">
        <f>Q34+R34</f>
        <v>8</v>
      </c>
      <c r="R33" s="1772"/>
    </row>
    <row r="34" spans="1:21" s="208" customFormat="1" ht="18" customHeight="1">
      <c r="A34" s="1774"/>
      <c r="B34" s="1776"/>
      <c r="C34" s="1777"/>
      <c r="D34" s="1775"/>
      <c r="E34" s="1775"/>
      <c r="F34" s="1775"/>
      <c r="G34" s="1775"/>
      <c r="H34" s="1775"/>
      <c r="I34" s="1775"/>
      <c r="J34" s="1775"/>
      <c r="K34" s="1775"/>
      <c r="L34" s="1775"/>
      <c r="M34" s="1375">
        <v>0</v>
      </c>
      <c r="N34" s="1364">
        <v>0</v>
      </c>
      <c r="O34" s="1364">
        <v>0</v>
      </c>
      <c r="P34" s="1364">
        <v>3</v>
      </c>
      <c r="Q34" s="1364">
        <v>4</v>
      </c>
      <c r="R34" s="1364">
        <v>4</v>
      </c>
      <c r="S34" s="1076"/>
      <c r="U34" s="1091"/>
    </row>
    <row r="35" spans="1:21" s="27" customFormat="1" ht="18" customHeight="1">
      <c r="A35" s="1358">
        <v>8</v>
      </c>
      <c r="B35" s="1376" t="s">
        <v>756</v>
      </c>
      <c r="C35" s="1363">
        <f>SUM(D35:R35)</f>
        <v>2042400</v>
      </c>
      <c r="D35" s="1364">
        <v>958932</v>
      </c>
      <c r="E35" s="1364">
        <v>3059</v>
      </c>
      <c r="F35" s="1364">
        <v>39574</v>
      </c>
      <c r="G35" s="1364">
        <v>17579</v>
      </c>
      <c r="H35" s="1364">
        <v>993</v>
      </c>
      <c r="I35" s="1364">
        <v>0</v>
      </c>
      <c r="J35" s="1364">
        <v>22021</v>
      </c>
      <c r="K35" s="1377">
        <v>372401</v>
      </c>
      <c r="L35" s="1364">
        <v>244900</v>
      </c>
      <c r="M35" s="1364">
        <v>155167</v>
      </c>
      <c r="N35" s="1364">
        <v>9710</v>
      </c>
      <c r="O35" s="1364">
        <v>153064</v>
      </c>
      <c r="P35" s="1364">
        <v>8922</v>
      </c>
      <c r="Q35" s="1364">
        <v>40164</v>
      </c>
      <c r="R35" s="1364">
        <v>15914</v>
      </c>
      <c r="S35" s="1077"/>
      <c r="U35" s="1082"/>
    </row>
    <row r="36" spans="1:21" s="27" customFormat="1" ht="18" customHeight="1">
      <c r="A36" s="1358">
        <v>9</v>
      </c>
      <c r="B36" s="1362" t="s">
        <v>127</v>
      </c>
      <c r="C36" s="1363">
        <f aca="true" t="shared" si="8" ref="C36:C46">SUM(D36:R36)</f>
        <v>200113</v>
      </c>
      <c r="D36" s="1371">
        <v>59523</v>
      </c>
      <c r="E36" s="1364">
        <v>1311</v>
      </c>
      <c r="F36" s="1364">
        <v>2555</v>
      </c>
      <c r="G36" s="1364">
        <v>0</v>
      </c>
      <c r="H36" s="1364"/>
      <c r="I36" s="1364"/>
      <c r="J36" s="1364">
        <v>2631</v>
      </c>
      <c r="K36" s="1377">
        <v>38426</v>
      </c>
      <c r="L36" s="1364">
        <v>26201</v>
      </c>
      <c r="M36" s="1364">
        <v>35412</v>
      </c>
      <c r="N36" s="1364">
        <v>2895</v>
      </c>
      <c r="O36" s="1364">
        <v>17054</v>
      </c>
      <c r="P36" s="1364">
        <v>5183</v>
      </c>
      <c r="Q36" s="1364">
        <v>8585</v>
      </c>
      <c r="R36" s="1364">
        <v>337</v>
      </c>
      <c r="S36" s="1074"/>
      <c r="U36" s="1082"/>
    </row>
    <row r="37" spans="1:21" s="27" customFormat="1" ht="18" customHeight="1">
      <c r="A37" s="1358">
        <v>10</v>
      </c>
      <c r="B37" s="1362" t="s">
        <v>128</v>
      </c>
      <c r="C37" s="1363">
        <f t="shared" si="8"/>
        <v>187798</v>
      </c>
      <c r="D37" s="1371">
        <v>71503</v>
      </c>
      <c r="E37" s="1364">
        <v>681</v>
      </c>
      <c r="F37" s="1364">
        <v>2464</v>
      </c>
      <c r="G37" s="1364">
        <v>1000</v>
      </c>
      <c r="H37" s="1364"/>
      <c r="I37" s="1364"/>
      <c r="J37" s="1364">
        <v>2723</v>
      </c>
      <c r="K37" s="1377">
        <v>30009</v>
      </c>
      <c r="L37" s="1364">
        <v>32597</v>
      </c>
      <c r="M37" s="1364">
        <v>16230</v>
      </c>
      <c r="N37" s="1364">
        <v>3917</v>
      </c>
      <c r="O37" s="1364">
        <v>13876</v>
      </c>
      <c r="P37" s="1364">
        <v>6190</v>
      </c>
      <c r="Q37" s="1364">
        <v>4598</v>
      </c>
      <c r="R37" s="1364">
        <v>2010</v>
      </c>
      <c r="S37" s="1078"/>
      <c r="U37" s="1082"/>
    </row>
    <row r="38" spans="1:21" s="27" customFormat="1" ht="18" customHeight="1">
      <c r="A38" s="1358">
        <v>11</v>
      </c>
      <c r="B38" s="1362" t="s">
        <v>129</v>
      </c>
      <c r="C38" s="1363">
        <f t="shared" si="8"/>
        <v>51768</v>
      </c>
      <c r="D38" s="1371">
        <v>21769</v>
      </c>
      <c r="E38" s="1364">
        <v>697</v>
      </c>
      <c r="F38" s="1364">
        <v>596</v>
      </c>
      <c r="G38" s="1364">
        <v>760</v>
      </c>
      <c r="H38" s="1364"/>
      <c r="I38" s="1364"/>
      <c r="J38" s="1364">
        <v>59</v>
      </c>
      <c r="K38" s="1377">
        <v>14524</v>
      </c>
      <c r="L38" s="1364">
        <v>2588</v>
      </c>
      <c r="M38" s="1364">
        <v>7555</v>
      </c>
      <c r="N38" s="1364">
        <v>15</v>
      </c>
      <c r="O38" s="1364">
        <v>2658</v>
      </c>
      <c r="P38" s="1364">
        <v>0</v>
      </c>
      <c r="Q38" s="1364">
        <v>547</v>
      </c>
      <c r="R38" s="1364">
        <v>0</v>
      </c>
      <c r="S38" s="1078"/>
      <c r="U38" s="1082"/>
    </row>
    <row r="39" spans="1:21" s="27" customFormat="1" ht="18" customHeight="1">
      <c r="A39" s="1358">
        <v>12</v>
      </c>
      <c r="B39" s="1362" t="s">
        <v>130</v>
      </c>
      <c r="C39" s="1363">
        <f t="shared" si="8"/>
        <v>57082</v>
      </c>
      <c r="D39" s="1364">
        <f>9732+11239</f>
        <v>20971</v>
      </c>
      <c r="E39" s="1364">
        <v>266</v>
      </c>
      <c r="F39" s="1364">
        <v>0</v>
      </c>
      <c r="G39" s="1364">
        <v>130</v>
      </c>
      <c r="H39" s="1364"/>
      <c r="I39" s="1364"/>
      <c r="J39" s="1364">
        <v>1555</v>
      </c>
      <c r="K39" s="1377">
        <v>9469</v>
      </c>
      <c r="L39" s="1364">
        <v>3922</v>
      </c>
      <c r="M39" s="1364">
        <v>6985</v>
      </c>
      <c r="N39" s="1364">
        <v>532</v>
      </c>
      <c r="O39" s="1364">
        <v>9410</v>
      </c>
      <c r="P39" s="1364">
        <v>3010</v>
      </c>
      <c r="Q39" s="1364">
        <v>832</v>
      </c>
      <c r="R39" s="1364">
        <v>0</v>
      </c>
      <c r="S39" s="1074"/>
      <c r="U39" s="1082"/>
    </row>
    <row r="40" spans="1:21" s="27" customFormat="1" ht="18" customHeight="1">
      <c r="A40" s="1358">
        <v>13</v>
      </c>
      <c r="B40" s="1362" t="s">
        <v>297</v>
      </c>
      <c r="C40" s="1363">
        <f t="shared" si="8"/>
        <v>446</v>
      </c>
      <c r="D40" s="1364">
        <v>446</v>
      </c>
      <c r="E40" s="1364">
        <v>0</v>
      </c>
      <c r="F40" s="1364">
        <v>0</v>
      </c>
      <c r="G40" s="1364">
        <v>0</v>
      </c>
      <c r="H40" s="1364"/>
      <c r="I40" s="1364"/>
      <c r="J40" s="1364">
        <v>0</v>
      </c>
      <c r="K40" s="1364">
        <v>0</v>
      </c>
      <c r="L40" s="1364">
        <v>0</v>
      </c>
      <c r="M40" s="1364">
        <v>0</v>
      </c>
      <c r="N40" s="1364">
        <v>0</v>
      </c>
      <c r="O40" s="1364">
        <v>0</v>
      </c>
      <c r="P40" s="1364">
        <v>0</v>
      </c>
      <c r="Q40" s="1364">
        <v>0</v>
      </c>
      <c r="R40" s="1364">
        <v>0</v>
      </c>
      <c r="S40" s="1074"/>
      <c r="U40" s="1082"/>
    </row>
    <row r="41" spans="1:23" s="27" customFormat="1" ht="18" customHeight="1">
      <c r="A41" s="1358">
        <v>14</v>
      </c>
      <c r="B41" s="1362" t="s">
        <v>131</v>
      </c>
      <c r="C41" s="1363">
        <f>SUM(D41:R41)</f>
        <v>24013</v>
      </c>
      <c r="D41" s="1364">
        <f>D42+D43</f>
        <v>16256</v>
      </c>
      <c r="E41" s="1364">
        <v>388</v>
      </c>
      <c r="F41" s="1364">
        <v>0</v>
      </c>
      <c r="G41" s="1364">
        <v>0</v>
      </c>
      <c r="H41" s="1364"/>
      <c r="I41" s="1364"/>
      <c r="J41" s="1364"/>
      <c r="K41" s="1364">
        <v>3185</v>
      </c>
      <c r="L41" s="1364">
        <v>4184</v>
      </c>
      <c r="M41" s="1364">
        <v>0</v>
      </c>
      <c r="N41" s="1364">
        <v>0</v>
      </c>
      <c r="O41" s="1364">
        <v>0</v>
      </c>
      <c r="P41" s="1364">
        <v>0</v>
      </c>
      <c r="Q41" s="1364">
        <v>0</v>
      </c>
      <c r="R41" s="1364">
        <v>0</v>
      </c>
      <c r="S41" s="1074"/>
      <c r="U41" s="1082"/>
      <c r="W41" s="27">
        <f>325+159</f>
        <v>484</v>
      </c>
    </row>
    <row r="42" spans="1:21" s="27" customFormat="1" ht="18" customHeight="1">
      <c r="A42" s="1358"/>
      <c r="B42" s="1378" t="s">
        <v>687</v>
      </c>
      <c r="C42" s="1379">
        <f t="shared" si="8"/>
        <v>16256</v>
      </c>
      <c r="D42" s="1375">
        <v>16256</v>
      </c>
      <c r="E42" s="1364"/>
      <c r="F42" s="1364"/>
      <c r="G42" s="1364"/>
      <c r="H42" s="1364"/>
      <c r="I42" s="1364"/>
      <c r="J42" s="1364"/>
      <c r="K42" s="1364"/>
      <c r="L42" s="1364"/>
      <c r="M42" s="1364"/>
      <c r="N42" s="1364"/>
      <c r="O42" s="1364"/>
      <c r="P42" s="1364"/>
      <c r="Q42" s="1364"/>
      <c r="R42" s="1364"/>
      <c r="S42" s="1074"/>
      <c r="U42" s="1082"/>
    </row>
    <row r="43" spans="1:23" s="27" customFormat="1" ht="18" customHeight="1">
      <c r="A43" s="1358"/>
      <c r="B43" s="1378" t="s">
        <v>688</v>
      </c>
      <c r="C43" s="1379">
        <f t="shared" si="8"/>
        <v>0</v>
      </c>
      <c r="D43" s="1375"/>
      <c r="E43" s="1364"/>
      <c r="F43" s="1364"/>
      <c r="G43" s="1364"/>
      <c r="H43" s="1364"/>
      <c r="I43" s="1364"/>
      <c r="J43" s="1364"/>
      <c r="K43" s="1364"/>
      <c r="L43" s="1364"/>
      <c r="M43" s="1364"/>
      <c r="N43" s="1364"/>
      <c r="O43" s="1364"/>
      <c r="P43" s="1364"/>
      <c r="Q43" s="1364"/>
      <c r="R43" s="1364"/>
      <c r="S43" s="1074"/>
      <c r="U43" s="1082"/>
      <c r="W43" s="751">
        <f>89661/(350*272)*100</f>
        <v>94.18172268907563</v>
      </c>
    </row>
    <row r="44" spans="1:21" s="27" customFormat="1" ht="18" customHeight="1">
      <c r="A44" s="1358">
        <v>15</v>
      </c>
      <c r="B44" s="1362" t="s">
        <v>672</v>
      </c>
      <c r="C44" s="1363">
        <f t="shared" si="8"/>
        <v>3410</v>
      </c>
      <c r="D44" s="1364">
        <v>3410</v>
      </c>
      <c r="E44" s="1364"/>
      <c r="F44" s="1364"/>
      <c r="G44" s="1364"/>
      <c r="H44" s="1364"/>
      <c r="I44" s="1364"/>
      <c r="J44" s="1364"/>
      <c r="K44" s="1364"/>
      <c r="L44" s="1364"/>
      <c r="M44" s="1364"/>
      <c r="N44" s="1364"/>
      <c r="O44" s="1364"/>
      <c r="P44" s="1364"/>
      <c r="Q44" s="1364"/>
      <c r="R44" s="1364"/>
      <c r="S44" s="1074"/>
      <c r="U44" s="1082"/>
    </row>
    <row r="45" spans="1:21" s="27" customFormat="1" ht="18" customHeight="1">
      <c r="A45" s="1358">
        <v>16</v>
      </c>
      <c r="B45" s="1362" t="s">
        <v>132</v>
      </c>
      <c r="C45" s="1363">
        <f t="shared" si="8"/>
        <v>16124</v>
      </c>
      <c r="D45" s="1364">
        <v>8543</v>
      </c>
      <c r="E45" s="1364">
        <v>0</v>
      </c>
      <c r="F45" s="1364">
        <v>0</v>
      </c>
      <c r="G45" s="1364">
        <v>0</v>
      </c>
      <c r="H45" s="1364"/>
      <c r="I45" s="1364"/>
      <c r="J45" s="1364">
        <v>327</v>
      </c>
      <c r="K45" s="1380">
        <v>2920</v>
      </c>
      <c r="L45" s="1364">
        <v>2214</v>
      </c>
      <c r="M45" s="1364">
        <v>307</v>
      </c>
      <c r="N45" s="1364">
        <v>6</v>
      </c>
      <c r="O45" s="1364">
        <v>1246</v>
      </c>
      <c r="P45" s="1364">
        <v>138</v>
      </c>
      <c r="Q45" s="1364">
        <v>363</v>
      </c>
      <c r="R45" s="1364">
        <v>60</v>
      </c>
      <c r="S45" s="1074"/>
      <c r="U45" s="1082"/>
    </row>
    <row r="46" spans="1:21" s="27" customFormat="1" ht="18" customHeight="1">
      <c r="A46" s="1358">
        <v>17</v>
      </c>
      <c r="B46" s="1362" t="s">
        <v>815</v>
      </c>
      <c r="C46" s="1363">
        <f t="shared" si="8"/>
        <v>354003</v>
      </c>
      <c r="D46" s="1364">
        <v>229250</v>
      </c>
      <c r="E46" s="1364">
        <v>212</v>
      </c>
      <c r="F46" s="1364">
        <v>71</v>
      </c>
      <c r="G46" s="1364">
        <v>34</v>
      </c>
      <c r="H46" s="1364"/>
      <c r="I46" s="1364">
        <v>0</v>
      </c>
      <c r="J46" s="1364">
        <v>1346</v>
      </c>
      <c r="K46" s="1381">
        <v>40738</v>
      </c>
      <c r="L46" s="1364">
        <v>49864</v>
      </c>
      <c r="M46" s="1364">
        <v>1836</v>
      </c>
      <c r="N46" s="1364">
        <v>7110</v>
      </c>
      <c r="O46" s="1364">
        <v>7147</v>
      </c>
      <c r="P46" s="1364">
        <v>3415</v>
      </c>
      <c r="Q46" s="1364">
        <v>12768</v>
      </c>
      <c r="R46" s="1364">
        <v>212</v>
      </c>
      <c r="S46" s="1074"/>
      <c r="U46" s="1082"/>
    </row>
    <row r="47" spans="1:21" s="210" customFormat="1" ht="18" customHeight="1">
      <c r="A47" s="1358">
        <v>18</v>
      </c>
      <c r="B47" s="1359" t="s">
        <v>927</v>
      </c>
      <c r="C47" s="1382"/>
      <c r="D47" s="1383">
        <f>D48</f>
        <v>95.93256059009484</v>
      </c>
      <c r="E47" s="1383">
        <f>E48</f>
        <v>58.54794520547945</v>
      </c>
      <c r="F47" s="1383">
        <f>F48</f>
        <v>101.9972602739726</v>
      </c>
      <c r="G47" s="1383">
        <f>G48</f>
        <v>79.78082191780823</v>
      </c>
      <c r="H47" s="1383">
        <f>H48</f>
        <v>75.15616438356165</v>
      </c>
      <c r="I47" s="1383">
        <f>I49</f>
        <v>0</v>
      </c>
      <c r="J47" s="1383">
        <f>J49</f>
        <v>89.33333333333333</v>
      </c>
      <c r="K47" s="1383">
        <f>K49</f>
        <v>92.34755381604697</v>
      </c>
      <c r="L47" s="1383">
        <f>L49</f>
        <v>97.17945205479452</v>
      </c>
      <c r="M47" s="1773">
        <f>(M19*100)/((M6+N7)*365)</f>
        <v>81.03602232369356</v>
      </c>
      <c r="N47" s="1773"/>
      <c r="O47" s="1773">
        <f>(O19*100)/((O6+P7)*365)</f>
        <v>79.02348336594912</v>
      </c>
      <c r="P47" s="1773"/>
      <c r="Q47" s="1773">
        <f>(Q19*100)/((Q6+R7)*365)</f>
        <v>63.55532139093783</v>
      </c>
      <c r="R47" s="1773"/>
      <c r="S47" s="1079"/>
      <c r="U47" s="1092"/>
    </row>
    <row r="48" spans="1:21" ht="18" customHeight="1">
      <c r="A48" s="1358"/>
      <c r="B48" s="1362" t="s">
        <v>671</v>
      </c>
      <c r="C48" s="1384">
        <f aca="true" t="shared" si="9" ref="C48:H48">(C20*100)/(C5*365)</f>
        <v>91.34553424657534</v>
      </c>
      <c r="D48" s="1385">
        <f t="shared" si="9"/>
        <v>95.93256059009484</v>
      </c>
      <c r="E48" s="1385">
        <f t="shared" si="9"/>
        <v>58.54794520547945</v>
      </c>
      <c r="F48" s="1385">
        <f t="shared" si="9"/>
        <v>101.9972602739726</v>
      </c>
      <c r="G48" s="1385">
        <f t="shared" si="9"/>
        <v>79.78082191780823</v>
      </c>
      <c r="H48" s="1385">
        <f t="shared" si="9"/>
        <v>75.15616438356165</v>
      </c>
      <c r="I48" s="1364"/>
      <c r="J48" s="1386"/>
      <c r="K48" s="1386"/>
      <c r="L48" s="1386"/>
      <c r="M48" s="1386"/>
      <c r="N48" s="1386"/>
      <c r="O48" s="1364"/>
      <c r="P48" s="1386"/>
      <c r="Q48" s="1386"/>
      <c r="R48" s="1364"/>
      <c r="U48" s="1093"/>
    </row>
    <row r="49" spans="1:18" ht="18" customHeight="1">
      <c r="A49" s="1358"/>
      <c r="B49" s="1362" t="s">
        <v>763</v>
      </c>
      <c r="C49" s="1384">
        <f>(C21*100)/(C6*365)</f>
        <v>87.48617683686177</v>
      </c>
      <c r="D49" s="1385"/>
      <c r="E49" s="1386"/>
      <c r="F49" s="1386"/>
      <c r="G49" s="1387"/>
      <c r="H49" s="1386"/>
      <c r="I49" s="1385"/>
      <c r="J49" s="1385">
        <f>(J21*100)/(J6*365)</f>
        <v>89.33333333333333</v>
      </c>
      <c r="K49" s="1385">
        <f>(K21*100)/(K6*365)</f>
        <v>92.34755381604697</v>
      </c>
      <c r="L49" s="1385">
        <f>(L21*100)/(L6*365)</f>
        <v>97.17945205479452</v>
      </c>
      <c r="M49" s="1385">
        <f>(M21*100)/(M6*365)</f>
        <v>85.17808219178082</v>
      </c>
      <c r="N49" s="1385"/>
      <c r="O49" s="1385">
        <f>(O21*100)/(O6*365)</f>
        <v>81.18219178082192</v>
      </c>
      <c r="P49" s="1385"/>
      <c r="Q49" s="1385">
        <f>(Q21*100)/(Q6*364)</f>
        <v>65.12515262515262</v>
      </c>
      <c r="R49" s="1385"/>
    </row>
    <row r="50" spans="1:18" ht="18" customHeight="1">
      <c r="A50" s="1358"/>
      <c r="B50" s="1362" t="s">
        <v>134</v>
      </c>
      <c r="C50" s="1384">
        <f>(C22*100)/(C7*365)</f>
        <v>69.2170151405912</v>
      </c>
      <c r="D50" s="1385"/>
      <c r="E50" s="1386"/>
      <c r="F50" s="1386"/>
      <c r="G50" s="1386"/>
      <c r="H50" s="1386"/>
      <c r="I50" s="1364"/>
      <c r="J50" s="1385"/>
      <c r="K50" s="1386"/>
      <c r="L50" s="1386"/>
      <c r="M50" s="1386"/>
      <c r="N50" s="1385">
        <f>(N22*100)/(N7*365)</f>
        <v>69.20156555772994</v>
      </c>
      <c r="O50" s="1385"/>
      <c r="P50" s="1385">
        <f>(P22*100)/(P7*365)</f>
        <v>73.62671232876713</v>
      </c>
      <c r="Q50" s="1385"/>
      <c r="R50" s="1385">
        <f>(R22*100)/(R7*361)</f>
        <v>61.094182825484765</v>
      </c>
    </row>
    <row r="51" spans="1:21" s="876" customFormat="1" ht="18" customHeight="1">
      <c r="A51" s="1358">
        <v>19</v>
      </c>
      <c r="B51" s="1388" t="s">
        <v>145</v>
      </c>
      <c r="C51" s="1389"/>
      <c r="D51" s="1383">
        <f>D52</f>
        <v>5.781051562103124</v>
      </c>
      <c r="E51" s="1383">
        <f>E52</f>
        <v>18.24935952177626</v>
      </c>
      <c r="F51" s="1383">
        <f>F52</f>
        <v>13.033082443549798</v>
      </c>
      <c r="G51" s="1383">
        <f>G52</f>
        <v>11.09635274904736</v>
      </c>
      <c r="H51" s="1383" t="str">
        <f>H52</f>
        <v>13.2</v>
      </c>
      <c r="I51" s="1383">
        <f>I53</f>
        <v>0</v>
      </c>
      <c r="J51" s="1383">
        <f>J52+J53+J54</f>
        <v>5.2605539123420275</v>
      </c>
      <c r="K51" s="1383">
        <f>K53</f>
        <v>5.846664684309644</v>
      </c>
      <c r="L51" s="1383">
        <f>L53</f>
        <v>4.021142727581907</v>
      </c>
      <c r="M51" s="1773">
        <f>M19/M14</f>
        <v>6.311126916390075</v>
      </c>
      <c r="N51" s="1773"/>
      <c r="O51" s="1773">
        <f>O19/O14</f>
        <v>6.002824438828601</v>
      </c>
      <c r="P51" s="1773"/>
      <c r="Q51" s="1773">
        <f>Q19/Q14</f>
        <v>4.955142951035163</v>
      </c>
      <c r="R51" s="1773"/>
      <c r="S51" s="1080"/>
      <c r="U51" s="1094"/>
    </row>
    <row r="52" spans="1:21" s="727" customFormat="1" ht="18" customHeight="1">
      <c r="A52" s="1358"/>
      <c r="B52" s="1362" t="s">
        <v>671</v>
      </c>
      <c r="C52" s="1384">
        <f>C20/C15</f>
        <v>7.306137475237978</v>
      </c>
      <c r="D52" s="1390">
        <f>D20/D15</f>
        <v>5.781051562103124</v>
      </c>
      <c r="E52" s="1390">
        <f>E20/E15</f>
        <v>18.24935952177626</v>
      </c>
      <c r="F52" s="1390">
        <f>F20/F15</f>
        <v>13.033082443549798</v>
      </c>
      <c r="G52" s="1390">
        <f>G20/G15</f>
        <v>11.09635274904736</v>
      </c>
      <c r="H52" s="1390" t="s">
        <v>837</v>
      </c>
      <c r="I52" s="1364"/>
      <c r="J52" s="1386"/>
      <c r="K52" s="1386"/>
      <c r="L52" s="1386"/>
      <c r="M52" s="1386"/>
      <c r="N52" s="1390"/>
      <c r="O52" s="1364"/>
      <c r="P52" s="1390"/>
      <c r="Q52" s="1386"/>
      <c r="R52" s="1391"/>
      <c r="S52" s="1070"/>
      <c r="U52" s="1087"/>
    </row>
    <row r="53" spans="1:21" s="727" customFormat="1" ht="18" customHeight="1">
      <c r="A53" s="1358"/>
      <c r="B53" s="1362" t="s">
        <v>763</v>
      </c>
      <c r="C53" s="1384">
        <f>C21/C16</f>
        <v>5.415952263476008</v>
      </c>
      <c r="D53" s="1386"/>
      <c r="E53" s="1386"/>
      <c r="F53" s="1386"/>
      <c r="G53" s="1386"/>
      <c r="H53" s="1386"/>
      <c r="I53" s="1390"/>
      <c r="J53" s="1390">
        <f>J21/J16</f>
        <v>5.2605539123420275</v>
      </c>
      <c r="K53" s="1390">
        <f>K21/K16</f>
        <v>5.846664684309644</v>
      </c>
      <c r="L53" s="1390">
        <f>L21/L16</f>
        <v>4.021142727581907</v>
      </c>
      <c r="M53" s="1390">
        <f>M21/M16</f>
        <v>6.3390763584463246</v>
      </c>
      <c r="N53" s="1390"/>
      <c r="O53" s="1390">
        <f>O21/O16</f>
        <v>6.471879436496669</v>
      </c>
      <c r="P53" s="1390"/>
      <c r="Q53" s="1390">
        <f>Q21/Q16</f>
        <v>4.903470466559412</v>
      </c>
      <c r="R53" s="1391"/>
      <c r="S53" s="1070"/>
      <c r="U53" s="1087"/>
    </row>
    <row r="54" spans="1:21" s="727" customFormat="1" ht="18" customHeight="1">
      <c r="A54" s="1358"/>
      <c r="B54" s="1362" t="s">
        <v>134</v>
      </c>
      <c r="C54" s="1384">
        <f>C22/C17</f>
        <v>5.416610245994132</v>
      </c>
      <c r="D54" s="1386"/>
      <c r="E54" s="1386"/>
      <c r="F54" s="1386"/>
      <c r="G54" s="1386"/>
      <c r="H54" s="1386"/>
      <c r="I54" s="1364"/>
      <c r="J54" s="1386"/>
      <c r="K54" s="1386"/>
      <c r="L54" s="1386"/>
      <c r="M54" s="1386"/>
      <c r="N54" s="1390">
        <f>N22/N17</f>
        <v>6.24108718672785</v>
      </c>
      <c r="O54" s="1364"/>
      <c r="P54" s="1390">
        <f>P22/P17</f>
        <v>5.006753609687936</v>
      </c>
      <c r="Q54" s="1386"/>
      <c r="R54" s="1390">
        <f>R22/R17</f>
        <v>5.084726224783862</v>
      </c>
      <c r="S54" s="1070"/>
      <c r="U54" s="1087"/>
    </row>
    <row r="55" ht="21.75" customHeight="1" hidden="1">
      <c r="N55" s="1343"/>
    </row>
    <row r="56" spans="1:21" s="918" customFormat="1" ht="15" hidden="1">
      <c r="A56" s="925"/>
      <c r="B56" s="925"/>
      <c r="C56" s="1337"/>
      <c r="D56" s="1344"/>
      <c r="E56" s="1345"/>
      <c r="F56" s="1346"/>
      <c r="G56" s="1346"/>
      <c r="H56" s="1346"/>
      <c r="I56" s="1346"/>
      <c r="J56" s="1347"/>
      <c r="K56" s="1347"/>
      <c r="L56" s="1347"/>
      <c r="M56" s="1347"/>
      <c r="N56" s="1348"/>
      <c r="O56" s="1347"/>
      <c r="P56" s="1347"/>
      <c r="Q56" s="1347"/>
      <c r="R56" s="1347"/>
      <c r="S56" s="1081"/>
      <c r="U56" s="1083"/>
    </row>
    <row r="57" spans="3:19" ht="15" hidden="1">
      <c r="C57" s="1338"/>
      <c r="D57" s="1349"/>
      <c r="E57" s="1350"/>
      <c r="F57" s="1350"/>
      <c r="G57" s="1350"/>
      <c r="H57" s="1350"/>
      <c r="I57" s="1350"/>
      <c r="J57" s="1342"/>
      <c r="K57" s="1342"/>
      <c r="M57" s="1342"/>
      <c r="N57" s="1342"/>
      <c r="O57" s="1342"/>
      <c r="P57" s="1342"/>
      <c r="Q57" s="1342"/>
      <c r="R57" s="1342"/>
      <c r="S57" s="1081"/>
    </row>
    <row r="58" spans="4:12" ht="15" hidden="1">
      <c r="D58" s="1351"/>
      <c r="L58" s="1352"/>
    </row>
    <row r="59" spans="4:6" ht="15" hidden="1">
      <c r="D59" s="1351"/>
      <c r="E59" s="1353"/>
      <c r="F59" s="1353"/>
    </row>
    <row r="60" spans="5:6" ht="15" hidden="1">
      <c r="E60" s="1353"/>
      <c r="F60" s="1353"/>
    </row>
    <row r="61" spans="5:6" ht="15" hidden="1">
      <c r="E61" s="1353"/>
      <c r="F61" s="1353"/>
    </row>
    <row r="62" spans="5:6" ht="15" hidden="1">
      <c r="E62" s="1353"/>
      <c r="F62" s="1353"/>
    </row>
    <row r="63" ht="15" hidden="1"/>
    <row r="64" spans="2:3" ht="15" hidden="1">
      <c r="B64" s="1354"/>
      <c r="C64" s="1355"/>
    </row>
    <row r="65" ht="15" hidden="1">
      <c r="C65" s="1356"/>
    </row>
    <row r="66" spans="3:4" ht="15" hidden="1">
      <c r="C66" s="1784"/>
      <c r="D66" s="1784"/>
    </row>
    <row r="67" spans="2:3" ht="15" hidden="1">
      <c r="B67" s="1354"/>
      <c r="C67" s="1355"/>
    </row>
    <row r="68" ht="15">
      <c r="C68" s="1357"/>
    </row>
  </sheetData>
  <sheetProtection/>
  <mergeCells count="56">
    <mergeCell ref="G2:G3"/>
    <mergeCell ref="H2:H3"/>
    <mergeCell ref="Q2:R2"/>
    <mergeCell ref="K2:K3"/>
    <mergeCell ref="J2:J3"/>
    <mergeCell ref="C66:D66"/>
    <mergeCell ref="D2:D3"/>
    <mergeCell ref="E2:E3"/>
    <mergeCell ref="F2:F3"/>
    <mergeCell ref="C2:C3"/>
    <mergeCell ref="A1:R1"/>
    <mergeCell ref="M4:N4"/>
    <mergeCell ref="B2:B3"/>
    <mergeCell ref="A2:A3"/>
    <mergeCell ref="O2:P2"/>
    <mergeCell ref="I2:I3"/>
    <mergeCell ref="M2:N2"/>
    <mergeCell ref="L2:L3"/>
    <mergeCell ref="Q4:R4"/>
    <mergeCell ref="O4:P4"/>
    <mergeCell ref="Q33:R33"/>
    <mergeCell ref="M28:N28"/>
    <mergeCell ref="J33:J34"/>
    <mergeCell ref="I33:I34"/>
    <mergeCell ref="H33:H34"/>
    <mergeCell ref="O28:P28"/>
    <mergeCell ref="O33:P33"/>
    <mergeCell ref="L33:L34"/>
    <mergeCell ref="K33:K34"/>
    <mergeCell ref="A33:A34"/>
    <mergeCell ref="G33:G34"/>
    <mergeCell ref="B33:B34"/>
    <mergeCell ref="C33:C34"/>
    <mergeCell ref="E33:E34"/>
    <mergeCell ref="D33:D34"/>
    <mergeCell ref="F33:F34"/>
    <mergeCell ref="Q23:R23"/>
    <mergeCell ref="Q28:R28"/>
    <mergeCell ref="Q14:R14"/>
    <mergeCell ref="Q19:R19"/>
    <mergeCell ref="M9:N9"/>
    <mergeCell ref="O9:P9"/>
    <mergeCell ref="O14:P14"/>
    <mergeCell ref="M14:N14"/>
    <mergeCell ref="O19:P19"/>
    <mergeCell ref="M19:N19"/>
    <mergeCell ref="Q9:R9"/>
    <mergeCell ref="M23:N23"/>
    <mergeCell ref="Q51:R51"/>
    <mergeCell ref="O51:P51"/>
    <mergeCell ref="M51:N51"/>
    <mergeCell ref="Q47:R47"/>
    <mergeCell ref="O47:P47"/>
    <mergeCell ref="M47:N47"/>
    <mergeCell ref="M33:N33"/>
    <mergeCell ref="O23:P23"/>
  </mergeCells>
  <printOptions/>
  <pageMargins left="0.2" right="0.2" top="0.35" bottom="0.5" header="0.2" footer="0.2"/>
  <pageSetup horizontalDpi="600" verticalDpi="600" orientation="landscape" paperSize="9" r:id="rId1"/>
  <headerFooter>
    <oddFooter>&amp;C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zoomScalePageLayoutView="0" workbookViewId="0" topLeftCell="A10">
      <selection activeCell="I8" sqref="I8"/>
    </sheetView>
  </sheetViews>
  <sheetFormatPr defaultColWidth="8.796875" defaultRowHeight="15"/>
  <cols>
    <col min="1" max="1" width="5" style="27" customWidth="1"/>
    <col min="2" max="2" width="25" style="1175" customWidth="1"/>
    <col min="3" max="3" width="13.59765625" style="27" customWidth="1"/>
    <col min="4" max="4" width="13.19921875" style="27" customWidth="1"/>
    <col min="5" max="5" width="13.5" style="27" customWidth="1"/>
    <col min="6" max="6" width="9.69921875" style="27" customWidth="1"/>
    <col min="7" max="7" width="15.19921875" style="27" customWidth="1"/>
    <col min="8" max="8" width="10.69921875" style="27" customWidth="1"/>
    <col min="9" max="9" width="11" style="27" customWidth="1"/>
    <col min="10" max="10" width="11.5" style="27" customWidth="1"/>
    <col min="11" max="12" width="9" style="27" customWidth="1"/>
  </cols>
  <sheetData>
    <row r="1" spans="1:10" ht="39.75" customHeight="1">
      <c r="A1" s="1786" t="s">
        <v>918</v>
      </c>
      <c r="B1" s="1786"/>
      <c r="C1" s="1786"/>
      <c r="D1" s="1786"/>
      <c r="E1" s="1786"/>
      <c r="F1" s="1786"/>
      <c r="G1" s="1786"/>
      <c r="H1" s="1786"/>
      <c r="I1" s="1786"/>
      <c r="J1" s="1786"/>
    </row>
    <row r="2" spans="2:10" ht="13.5" customHeight="1">
      <c r="B2" s="1393"/>
      <c r="C2" s="1787"/>
      <c r="D2" s="1787"/>
      <c r="E2" s="1787"/>
      <c r="F2" s="1787"/>
      <c r="G2" s="1787"/>
      <c r="H2" s="1787"/>
      <c r="I2" s="1787"/>
      <c r="J2" s="1787"/>
    </row>
    <row r="3" spans="1:10" ht="26.25" customHeight="1">
      <c r="A3" s="1789" t="s">
        <v>14</v>
      </c>
      <c r="B3" s="1790" t="s">
        <v>228</v>
      </c>
      <c r="C3" s="1788" t="s">
        <v>239</v>
      </c>
      <c r="D3" s="1785" t="s">
        <v>240</v>
      </c>
      <c r="E3" s="1785"/>
      <c r="F3" s="1785"/>
      <c r="G3" s="1785"/>
      <c r="H3" s="1785" t="s">
        <v>245</v>
      </c>
      <c r="I3" s="1785"/>
      <c r="J3" s="1785"/>
    </row>
    <row r="4" spans="1:10" ht="45.75" customHeight="1">
      <c r="A4" s="1789"/>
      <c r="B4" s="1790"/>
      <c r="C4" s="1788"/>
      <c r="D4" s="1788" t="s">
        <v>241</v>
      </c>
      <c r="E4" s="1785"/>
      <c r="F4" s="1788" t="s">
        <v>244</v>
      </c>
      <c r="G4" s="1785" t="s">
        <v>102</v>
      </c>
      <c r="H4" s="1785"/>
      <c r="I4" s="1785"/>
      <c r="J4" s="1785"/>
    </row>
    <row r="5" spans="1:14" ht="44.25" customHeight="1">
      <c r="A5" s="1789"/>
      <c r="B5" s="1790"/>
      <c r="C5" s="1788"/>
      <c r="D5" s="224" t="s">
        <v>242</v>
      </c>
      <c r="E5" s="225" t="s">
        <v>919</v>
      </c>
      <c r="F5" s="1788"/>
      <c r="G5" s="1785"/>
      <c r="H5" s="224" t="s">
        <v>242</v>
      </c>
      <c r="I5" s="225" t="s">
        <v>243</v>
      </c>
      <c r="J5" s="225" t="s">
        <v>102</v>
      </c>
      <c r="N5">
        <v>5</v>
      </c>
    </row>
    <row r="6" spans="1:10" ht="24" customHeight="1">
      <c r="A6" s="1789"/>
      <c r="B6" s="1790"/>
      <c r="C6" s="1788"/>
      <c r="D6" s="225" t="s">
        <v>246</v>
      </c>
      <c r="E6" s="225" t="s">
        <v>246</v>
      </c>
      <c r="F6" s="225" t="s">
        <v>246</v>
      </c>
      <c r="G6" s="225" t="s">
        <v>246</v>
      </c>
      <c r="H6" s="225" t="s">
        <v>246</v>
      </c>
      <c r="I6" s="225" t="s">
        <v>246</v>
      </c>
      <c r="J6" s="225" t="s">
        <v>246</v>
      </c>
    </row>
    <row r="7" spans="1:10" ht="21.75" customHeight="1">
      <c r="A7" s="1397"/>
      <c r="B7" s="1398" t="s">
        <v>102</v>
      </c>
      <c r="C7" s="1399">
        <f aca="true" t="shared" si="0" ref="C7:J7">SUM(C8:C22)</f>
        <v>932154</v>
      </c>
      <c r="D7" s="1399">
        <f t="shared" si="0"/>
        <v>27143</v>
      </c>
      <c r="E7" s="1399">
        <f t="shared" si="0"/>
        <v>8334</v>
      </c>
      <c r="F7" s="1399">
        <f t="shared" si="0"/>
        <v>0</v>
      </c>
      <c r="G7" s="1399">
        <f t="shared" si="0"/>
        <v>35477</v>
      </c>
      <c r="H7" s="1399">
        <f t="shared" si="0"/>
        <v>45502</v>
      </c>
      <c r="I7" s="1399">
        <f t="shared" si="0"/>
        <v>11804</v>
      </c>
      <c r="J7" s="1399">
        <f t="shared" si="0"/>
        <v>57306</v>
      </c>
    </row>
    <row r="8" spans="1:11" s="27" customFormat="1" ht="21.75" customHeight="1">
      <c r="A8" s="1397">
        <v>1</v>
      </c>
      <c r="B8" s="1400" t="s">
        <v>439</v>
      </c>
      <c r="C8" s="1401">
        <v>165321</v>
      </c>
      <c r="D8" s="1402">
        <v>1658</v>
      </c>
      <c r="E8" s="1403">
        <v>336</v>
      </c>
      <c r="F8" s="1404">
        <v>0</v>
      </c>
      <c r="G8" s="1405">
        <f aca="true" t="shared" si="1" ref="G8:G21">F8+E8+D8</f>
        <v>1994</v>
      </c>
      <c r="H8" s="1401">
        <v>6116</v>
      </c>
      <c r="I8" s="1403">
        <v>1236</v>
      </c>
      <c r="J8" s="1405">
        <f>I8+H8</f>
        <v>7352</v>
      </c>
      <c r="K8" s="750"/>
    </row>
    <row r="9" spans="1:10" s="27" customFormat="1" ht="21.75" customHeight="1">
      <c r="A9" s="1397">
        <v>2</v>
      </c>
      <c r="B9" s="1400" t="s">
        <v>744</v>
      </c>
      <c r="C9" s="1401"/>
      <c r="D9" s="1401"/>
      <c r="E9" s="1403"/>
      <c r="F9" s="1404">
        <v>0</v>
      </c>
      <c r="G9" s="1405">
        <f>F9+E9+D9</f>
        <v>0</v>
      </c>
      <c r="H9" s="1401"/>
      <c r="I9" s="1403"/>
      <c r="J9" s="1405">
        <f>I9+H9</f>
        <v>0</v>
      </c>
    </row>
    <row r="10" spans="1:10" s="752" customFormat="1" ht="21.75" customHeight="1">
      <c r="A10" s="1406">
        <v>3</v>
      </c>
      <c r="B10" s="1400" t="s">
        <v>820</v>
      </c>
      <c r="C10" s="1401">
        <v>6277</v>
      </c>
      <c r="D10" s="1401">
        <v>27</v>
      </c>
      <c r="E10" s="1401">
        <v>0</v>
      </c>
      <c r="F10" s="1402">
        <v>0</v>
      </c>
      <c r="G10" s="1407">
        <f t="shared" si="1"/>
        <v>27</v>
      </c>
      <c r="H10" s="1401">
        <v>252</v>
      </c>
      <c r="I10" s="1401">
        <v>0</v>
      </c>
      <c r="J10" s="1407">
        <f aca="true" t="shared" si="2" ref="J10:J21">I10+H10</f>
        <v>252</v>
      </c>
    </row>
    <row r="11" spans="1:10" s="752" customFormat="1" ht="21.75" customHeight="1">
      <c r="A11" s="1406">
        <v>4</v>
      </c>
      <c r="B11" s="1400" t="s">
        <v>440</v>
      </c>
      <c r="C11" s="1401">
        <v>9288</v>
      </c>
      <c r="D11" s="1401">
        <v>99</v>
      </c>
      <c r="E11" s="1401">
        <v>0</v>
      </c>
      <c r="F11" s="1402">
        <v>0</v>
      </c>
      <c r="G11" s="1407">
        <f t="shared" si="1"/>
        <v>99</v>
      </c>
      <c r="H11" s="1401">
        <v>0</v>
      </c>
      <c r="I11" s="1403">
        <v>1</v>
      </c>
      <c r="J11" s="1407">
        <f>I11+H11</f>
        <v>1</v>
      </c>
    </row>
    <row r="12" spans="1:12" s="27" customFormat="1" ht="21.75" customHeight="1">
      <c r="A12" s="1397">
        <v>5</v>
      </c>
      <c r="B12" s="1400" t="s">
        <v>670</v>
      </c>
      <c r="C12" s="1401">
        <v>3588</v>
      </c>
      <c r="D12" s="1401">
        <v>286</v>
      </c>
      <c r="E12" s="1403">
        <v>10</v>
      </c>
      <c r="F12" s="1404">
        <v>0</v>
      </c>
      <c r="G12" s="1405">
        <f t="shared" si="1"/>
        <v>296</v>
      </c>
      <c r="H12" s="1401">
        <v>770</v>
      </c>
      <c r="I12" s="1403">
        <v>1657</v>
      </c>
      <c r="J12" s="1405">
        <f>I12+H12</f>
        <v>2427</v>
      </c>
      <c r="L12" s="752"/>
    </row>
    <row r="13" spans="1:10" s="27" customFormat="1" ht="21.75" customHeight="1">
      <c r="A13" s="1397">
        <v>6</v>
      </c>
      <c r="B13" s="1408" t="s">
        <v>39</v>
      </c>
      <c r="C13" s="1401">
        <v>44658</v>
      </c>
      <c r="D13" s="1401">
        <v>0</v>
      </c>
      <c r="E13" s="1403">
        <v>752</v>
      </c>
      <c r="F13" s="1404">
        <v>0</v>
      </c>
      <c r="G13" s="1405">
        <f>F13+E13+D13</f>
        <v>752</v>
      </c>
      <c r="H13" s="1401">
        <v>0</v>
      </c>
      <c r="I13" s="1403">
        <v>3283</v>
      </c>
      <c r="J13" s="1405">
        <f>I13+H13</f>
        <v>3283</v>
      </c>
    </row>
    <row r="14" spans="1:10" s="27" customFormat="1" ht="21.75" customHeight="1">
      <c r="A14" s="1397">
        <v>7</v>
      </c>
      <c r="B14" s="1409" t="s">
        <v>100</v>
      </c>
      <c r="C14" s="1401">
        <v>148895</v>
      </c>
      <c r="D14" s="1401">
        <v>160</v>
      </c>
      <c r="E14" s="1403">
        <v>45</v>
      </c>
      <c r="F14" s="1404">
        <v>0</v>
      </c>
      <c r="G14" s="1405">
        <f t="shared" si="1"/>
        <v>205</v>
      </c>
      <c r="H14" s="1401">
        <v>1791</v>
      </c>
      <c r="I14" s="1401">
        <v>17</v>
      </c>
      <c r="J14" s="1407">
        <f t="shared" si="2"/>
        <v>1808</v>
      </c>
    </row>
    <row r="15" spans="1:10" s="1002" customFormat="1" ht="21.75" customHeight="1">
      <c r="A15" s="1410">
        <v>8</v>
      </c>
      <c r="B15" s="1409" t="s">
        <v>148</v>
      </c>
      <c r="C15" s="1401">
        <f>24041+49446</f>
        <v>73487</v>
      </c>
      <c r="D15" s="1401">
        <v>9491</v>
      </c>
      <c r="E15" s="1403">
        <v>4621</v>
      </c>
      <c r="F15" s="1411">
        <v>0</v>
      </c>
      <c r="G15" s="1405">
        <f t="shared" si="1"/>
        <v>14112</v>
      </c>
      <c r="H15" s="1401">
        <v>1971</v>
      </c>
      <c r="I15" s="1401">
        <v>0</v>
      </c>
      <c r="J15" s="1407">
        <f t="shared" si="2"/>
        <v>1971</v>
      </c>
    </row>
    <row r="16" spans="1:10" s="727" customFormat="1" ht="21.75" customHeight="1">
      <c r="A16" s="1397">
        <v>9</v>
      </c>
      <c r="B16" s="1409" t="s">
        <v>99</v>
      </c>
      <c r="C16" s="1401">
        <v>139302</v>
      </c>
      <c r="D16" s="1401">
        <v>3893</v>
      </c>
      <c r="E16" s="1403">
        <v>1579</v>
      </c>
      <c r="F16" s="1404">
        <v>0</v>
      </c>
      <c r="G16" s="1405">
        <f t="shared" si="1"/>
        <v>5472</v>
      </c>
      <c r="H16" s="1401">
        <v>3315</v>
      </c>
      <c r="I16" s="1403">
        <v>1184</v>
      </c>
      <c r="J16" s="1405">
        <f t="shared" si="2"/>
        <v>4499</v>
      </c>
    </row>
    <row r="17" spans="1:10" s="27" customFormat="1" ht="21.75" customHeight="1">
      <c r="A17" s="1397">
        <v>10</v>
      </c>
      <c r="B17" s="1409" t="s">
        <v>93</v>
      </c>
      <c r="C17" s="1401">
        <f>99007+93333</f>
        <v>192340</v>
      </c>
      <c r="D17" s="1401">
        <v>9539</v>
      </c>
      <c r="E17" s="1403">
        <v>979</v>
      </c>
      <c r="F17" s="1404">
        <v>0</v>
      </c>
      <c r="G17" s="1405">
        <f t="shared" si="1"/>
        <v>10518</v>
      </c>
      <c r="H17" s="1401">
        <f>13732+13490</f>
        <v>27222</v>
      </c>
      <c r="I17" s="1403">
        <v>4422</v>
      </c>
      <c r="J17" s="1405">
        <f t="shared" si="2"/>
        <v>31644</v>
      </c>
    </row>
    <row r="18" spans="1:10" s="372" customFormat="1" ht="21.75" customHeight="1">
      <c r="A18" s="1406">
        <v>11</v>
      </c>
      <c r="B18" s="1412" t="s">
        <v>92</v>
      </c>
      <c r="C18" s="1401">
        <f>18701+26853</f>
        <v>45554</v>
      </c>
      <c r="D18" s="1401">
        <v>42</v>
      </c>
      <c r="E18" s="1401">
        <v>0</v>
      </c>
      <c r="F18" s="1401">
        <v>0</v>
      </c>
      <c r="G18" s="1407">
        <f t="shared" si="1"/>
        <v>42</v>
      </c>
      <c r="H18" s="1401">
        <v>990</v>
      </c>
      <c r="I18" s="1401">
        <v>0</v>
      </c>
      <c r="J18" s="1407">
        <f t="shared" si="2"/>
        <v>990</v>
      </c>
    </row>
    <row r="19" spans="1:10" s="27" customFormat="1" ht="21.75" customHeight="1">
      <c r="A19" s="1397">
        <v>12</v>
      </c>
      <c r="B19" s="1409" t="s">
        <v>147</v>
      </c>
      <c r="C19" s="1401">
        <f>26050+26988</f>
        <v>53038</v>
      </c>
      <c r="D19" s="1401">
        <v>827</v>
      </c>
      <c r="E19" s="1403">
        <v>12</v>
      </c>
      <c r="F19" s="1404">
        <v>0</v>
      </c>
      <c r="G19" s="1405">
        <f>F19+E19+D19</f>
        <v>839</v>
      </c>
      <c r="H19" s="1401">
        <v>828</v>
      </c>
      <c r="I19" s="1403">
        <v>4</v>
      </c>
      <c r="J19" s="1405">
        <f>I19+H19</f>
        <v>832</v>
      </c>
    </row>
    <row r="20" spans="1:10" s="27" customFormat="1" ht="21.75" customHeight="1">
      <c r="A20" s="1397">
        <v>13</v>
      </c>
      <c r="B20" s="1400" t="s">
        <v>743</v>
      </c>
      <c r="C20" s="1413">
        <v>10394</v>
      </c>
      <c r="D20" s="1413">
        <v>11</v>
      </c>
      <c r="E20" s="1413">
        <v>0</v>
      </c>
      <c r="F20" s="1403">
        <v>0</v>
      </c>
      <c r="G20" s="1405">
        <f>F20+E20+D20</f>
        <v>11</v>
      </c>
      <c r="H20" s="1413">
        <v>324</v>
      </c>
      <c r="I20" s="1413">
        <v>0</v>
      </c>
      <c r="J20" s="1405">
        <f>I20+H20</f>
        <v>324</v>
      </c>
    </row>
    <row r="21" spans="1:10" s="27" customFormat="1" ht="21.75" customHeight="1">
      <c r="A21" s="1397">
        <v>14</v>
      </c>
      <c r="B21" s="1400" t="s">
        <v>742</v>
      </c>
      <c r="C21" s="1401">
        <v>14727</v>
      </c>
      <c r="D21" s="1401">
        <v>1007</v>
      </c>
      <c r="E21" s="1403">
        <v>0</v>
      </c>
      <c r="F21" s="1404">
        <v>0</v>
      </c>
      <c r="G21" s="1405">
        <f t="shared" si="1"/>
        <v>1007</v>
      </c>
      <c r="H21" s="1401">
        <v>915</v>
      </c>
      <c r="I21" s="1403">
        <v>0</v>
      </c>
      <c r="J21" s="1405">
        <f t="shared" si="2"/>
        <v>915</v>
      </c>
    </row>
    <row r="22" spans="1:10" s="27" customFormat="1" ht="21.75" customHeight="1">
      <c r="A22" s="1397">
        <v>15</v>
      </c>
      <c r="B22" s="1400" t="s">
        <v>741</v>
      </c>
      <c r="C22" s="1401">
        <v>25285</v>
      </c>
      <c r="D22" s="1401">
        <v>103</v>
      </c>
      <c r="E22" s="1401">
        <v>0</v>
      </c>
      <c r="F22" s="1401"/>
      <c r="G22" s="1405">
        <f>F22+E22+D22</f>
        <v>103</v>
      </c>
      <c r="H22" s="1401">
        <v>1008</v>
      </c>
      <c r="I22" s="1401">
        <v>0</v>
      </c>
      <c r="J22" s="1405">
        <f>I22+H22</f>
        <v>1008</v>
      </c>
    </row>
    <row r="23" spans="2:10" ht="20.25" customHeight="1">
      <c r="B23" s="1394"/>
      <c r="C23" s="752"/>
      <c r="D23" s="1392"/>
      <c r="E23" s="752"/>
      <c r="F23" s="752"/>
      <c r="G23" s="752"/>
      <c r="H23" s="752"/>
      <c r="I23" s="753"/>
      <c r="J23" s="752"/>
    </row>
    <row r="24" spans="1:12" s="11" customFormat="1" ht="23.25" customHeight="1">
      <c r="A24" s="748"/>
      <c r="B24" s="1395"/>
      <c r="C24" s="754"/>
      <c r="D24" s="755"/>
      <c r="E24" s="756"/>
      <c r="F24" s="756"/>
      <c r="G24" s="756"/>
      <c r="H24" s="756"/>
      <c r="I24" s="756"/>
      <c r="J24" s="756"/>
      <c r="K24" s="748"/>
      <c r="L24" s="748"/>
    </row>
    <row r="25" spans="2:10" ht="15">
      <c r="B25" s="1396"/>
      <c r="C25" s="752"/>
      <c r="D25" s="752"/>
      <c r="E25" s="752"/>
      <c r="F25" s="752"/>
      <c r="G25" s="752"/>
      <c r="H25" s="752"/>
      <c r="I25" s="752"/>
      <c r="J25" s="752"/>
    </row>
    <row r="26" spans="2:10" ht="15.75">
      <c r="B26" s="1396"/>
      <c r="C26" s="202"/>
      <c r="D26" s="752"/>
      <c r="E26" s="752"/>
      <c r="F26" s="752"/>
      <c r="G26" s="752"/>
      <c r="H26" s="752"/>
      <c r="I26" s="752"/>
      <c r="J26" s="752"/>
    </row>
    <row r="28" ht="15">
      <c r="E28" s="750"/>
    </row>
  </sheetData>
  <sheetProtection/>
  <mergeCells count="10">
    <mergeCell ref="G4:G5"/>
    <mergeCell ref="A1:J1"/>
    <mergeCell ref="C2:J2"/>
    <mergeCell ref="D3:G3"/>
    <mergeCell ref="H3:J4"/>
    <mergeCell ref="D4:E4"/>
    <mergeCell ref="F4:F5"/>
    <mergeCell ref="A3:A6"/>
    <mergeCell ref="B3:B6"/>
    <mergeCell ref="C3:C6"/>
  </mergeCells>
  <printOptions/>
  <pageMargins left="0.62" right="0.2" top="0.36" bottom="0.5" header="0.23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R13"/>
  <sheetViews>
    <sheetView zoomScale="80" zoomScaleNormal="80" zoomScalePageLayoutView="0" workbookViewId="0" topLeftCell="A1">
      <selection activeCell="L13" sqref="L13"/>
    </sheetView>
  </sheetViews>
  <sheetFormatPr defaultColWidth="8.796875" defaultRowHeight="15"/>
  <cols>
    <col min="1" max="1" width="3.5" style="0" customWidth="1"/>
    <col min="2" max="2" width="15.3984375" style="280" customWidth="1"/>
    <col min="3" max="3" width="8" style="280" customWidth="1"/>
    <col min="4" max="4" width="9" style="15" customWidth="1"/>
    <col min="5" max="5" width="7.09765625" style="280" customWidth="1"/>
    <col min="6" max="6" width="6.19921875" style="280" customWidth="1"/>
    <col min="7" max="7" width="7.09765625" style="280" customWidth="1"/>
    <col min="8" max="8" width="8.59765625" style="280" customWidth="1"/>
    <col min="9" max="9" width="6.09765625" style="280" customWidth="1"/>
    <col min="10" max="10" width="6.19921875" style="280" customWidth="1"/>
    <col min="11" max="11" width="8.19921875" style="280" customWidth="1"/>
    <col min="12" max="12" width="6.69921875" style="280" customWidth="1"/>
    <col min="13" max="13" width="7" style="280" customWidth="1"/>
    <col min="14" max="14" width="8.3984375" style="372" customWidth="1"/>
    <col min="15" max="15" width="6.59765625" style="280" customWidth="1"/>
    <col min="16" max="16" width="6.5" style="280" customWidth="1"/>
    <col min="17" max="17" width="7.69921875" style="372" customWidth="1"/>
    <col min="18" max="18" width="6.3984375" style="280" customWidth="1"/>
    <col min="19" max="19" width="9" style="15" customWidth="1"/>
  </cols>
  <sheetData>
    <row r="1" spans="1:18" ht="54" customHeight="1">
      <c r="A1" s="1811" t="s">
        <v>675</v>
      </c>
      <c r="B1" s="1811"/>
      <c r="C1" s="1811"/>
      <c r="D1" s="1811"/>
      <c r="E1" s="1811"/>
      <c r="F1" s="1811"/>
      <c r="G1" s="1811"/>
      <c r="H1" s="1811"/>
      <c r="I1" s="1811"/>
      <c r="J1" s="1811"/>
      <c r="K1" s="1811"/>
      <c r="L1" s="1811"/>
      <c r="M1" s="1811"/>
      <c r="N1" s="1811"/>
      <c r="O1" s="1811"/>
      <c r="P1" s="1811"/>
      <c r="Q1" s="1811"/>
      <c r="R1" s="1811"/>
    </row>
    <row r="2" ht="37.5" customHeight="1">
      <c r="B2" s="284"/>
    </row>
    <row r="3" spans="1:18" ht="25.5" customHeight="1">
      <c r="A3" s="1793" t="s">
        <v>14</v>
      </c>
      <c r="B3" s="1812" t="s">
        <v>282</v>
      </c>
      <c r="C3" s="1799" t="s">
        <v>406</v>
      </c>
      <c r="D3" s="1800"/>
      <c r="E3" s="1801"/>
      <c r="F3" s="1796" t="s">
        <v>216</v>
      </c>
      <c r="G3" s="1799" t="s">
        <v>407</v>
      </c>
      <c r="H3" s="1800"/>
      <c r="I3" s="1801"/>
      <c r="J3" s="1799" t="s">
        <v>408</v>
      </c>
      <c r="K3" s="1800"/>
      <c r="L3" s="1801"/>
      <c r="M3" s="1799" t="s">
        <v>219</v>
      </c>
      <c r="N3" s="1800"/>
      <c r="O3" s="1801"/>
      <c r="P3" s="1805" t="s">
        <v>217</v>
      </c>
      <c r="Q3" s="1806"/>
      <c r="R3" s="1807"/>
    </row>
    <row r="4" spans="1:18" ht="24.75" customHeight="1">
      <c r="A4" s="1794"/>
      <c r="B4" s="1813"/>
      <c r="C4" s="1802"/>
      <c r="D4" s="1803"/>
      <c r="E4" s="1804"/>
      <c r="F4" s="1797"/>
      <c r="G4" s="1802"/>
      <c r="H4" s="1803"/>
      <c r="I4" s="1804"/>
      <c r="J4" s="1802"/>
      <c r="K4" s="1803"/>
      <c r="L4" s="1804"/>
      <c r="M4" s="1802"/>
      <c r="N4" s="1803"/>
      <c r="O4" s="1804"/>
      <c r="P4" s="1808"/>
      <c r="Q4" s="1809"/>
      <c r="R4" s="1810"/>
    </row>
    <row r="5" spans="1:18" ht="56.25" customHeight="1">
      <c r="A5" s="1795"/>
      <c r="B5" s="1814"/>
      <c r="C5" s="625" t="s">
        <v>581</v>
      </c>
      <c r="D5" s="757" t="s">
        <v>666</v>
      </c>
      <c r="E5" s="285" t="s">
        <v>0</v>
      </c>
      <c r="F5" s="1798"/>
      <c r="G5" s="625" t="s">
        <v>581</v>
      </c>
      <c r="H5" s="757" t="s">
        <v>666</v>
      </c>
      <c r="I5" s="285" t="s">
        <v>0</v>
      </c>
      <c r="J5" s="625" t="s">
        <v>581</v>
      </c>
      <c r="K5" s="757" t="s">
        <v>666</v>
      </c>
      <c r="L5" s="285" t="s">
        <v>0</v>
      </c>
      <c r="M5" s="625" t="s">
        <v>581</v>
      </c>
      <c r="N5" s="757" t="s">
        <v>666</v>
      </c>
      <c r="O5" s="285" t="s">
        <v>0</v>
      </c>
      <c r="P5" s="625" t="s">
        <v>581</v>
      </c>
      <c r="Q5" s="757" t="s">
        <v>666</v>
      </c>
      <c r="R5" s="285" t="s">
        <v>0</v>
      </c>
    </row>
    <row r="6" spans="1:18" ht="30" customHeight="1">
      <c r="A6" s="12">
        <v>1</v>
      </c>
      <c r="B6" s="295" t="s">
        <v>107</v>
      </c>
      <c r="C6" s="289">
        <v>2000</v>
      </c>
      <c r="D6" s="290">
        <v>235</v>
      </c>
      <c r="E6" s="294">
        <f aca="true" t="shared" si="0" ref="E6:E13">D6/C6*100</f>
        <v>11.75</v>
      </c>
      <c r="F6" s="292">
        <v>0</v>
      </c>
      <c r="G6" s="291">
        <v>40</v>
      </c>
      <c r="H6" s="635">
        <v>2</v>
      </c>
      <c r="I6" s="294">
        <f aca="true" t="shared" si="1" ref="I6:I13">H6/G6*100</f>
        <v>5</v>
      </c>
      <c r="J6" s="291">
        <v>8</v>
      </c>
      <c r="K6" s="637">
        <v>2</v>
      </c>
      <c r="L6" s="294">
        <f>K6/J6*100</f>
        <v>25</v>
      </c>
      <c r="M6" s="291">
        <v>27</v>
      </c>
      <c r="N6" s="637">
        <v>0</v>
      </c>
      <c r="O6" s="296">
        <f aca="true" t="shared" si="2" ref="O6:O13">N6/M6*100</f>
        <v>0</v>
      </c>
      <c r="P6" s="297">
        <v>5</v>
      </c>
      <c r="Q6" s="637">
        <v>0</v>
      </c>
      <c r="R6" s="297">
        <v>0</v>
      </c>
    </row>
    <row r="7" spans="1:18" ht="30" customHeight="1">
      <c r="A7" s="13">
        <v>2</v>
      </c>
      <c r="B7" s="295" t="s">
        <v>28</v>
      </c>
      <c r="C7" s="289">
        <v>5000</v>
      </c>
      <c r="D7" s="342">
        <v>917</v>
      </c>
      <c r="E7" s="294">
        <f t="shared" si="0"/>
        <v>18.34</v>
      </c>
      <c r="F7" s="292">
        <v>0</v>
      </c>
      <c r="G7" s="272">
        <v>80</v>
      </c>
      <c r="H7" s="635">
        <v>0</v>
      </c>
      <c r="I7" s="294">
        <f t="shared" si="1"/>
        <v>0</v>
      </c>
      <c r="J7" s="272">
        <v>10</v>
      </c>
      <c r="K7" s="637">
        <v>0</v>
      </c>
      <c r="L7" s="294">
        <f>K7/J7*100</f>
        <v>0</v>
      </c>
      <c r="M7" s="272">
        <v>65</v>
      </c>
      <c r="N7" s="637">
        <v>0</v>
      </c>
      <c r="O7" s="296">
        <f t="shared" si="2"/>
        <v>0</v>
      </c>
      <c r="P7" s="298">
        <v>5</v>
      </c>
      <c r="Q7" s="637">
        <v>0</v>
      </c>
      <c r="R7" s="298">
        <v>0</v>
      </c>
    </row>
    <row r="8" spans="1:18" ht="30" customHeight="1">
      <c r="A8" s="13">
        <v>3</v>
      </c>
      <c r="B8" s="299" t="s">
        <v>157</v>
      </c>
      <c r="C8" s="293">
        <v>5000</v>
      </c>
      <c r="D8" s="342">
        <v>668</v>
      </c>
      <c r="E8" s="294">
        <f t="shared" si="0"/>
        <v>13.36</v>
      </c>
      <c r="F8" s="292">
        <v>0</v>
      </c>
      <c r="G8" s="272">
        <v>90</v>
      </c>
      <c r="H8" s="635">
        <v>0</v>
      </c>
      <c r="I8" s="294">
        <f t="shared" si="1"/>
        <v>0</v>
      </c>
      <c r="J8" s="272">
        <v>10</v>
      </c>
      <c r="K8" s="637">
        <v>0</v>
      </c>
      <c r="L8" s="294">
        <f>K8/J8*100</f>
        <v>0</v>
      </c>
      <c r="M8" s="272">
        <v>70</v>
      </c>
      <c r="N8" s="638">
        <v>0</v>
      </c>
      <c r="O8" s="296">
        <f t="shared" si="2"/>
        <v>0</v>
      </c>
      <c r="P8" s="298">
        <v>10</v>
      </c>
      <c r="Q8" s="637">
        <v>0</v>
      </c>
      <c r="R8" s="330">
        <f aca="true" t="shared" si="3" ref="R8:R13">Q8/P8*100</f>
        <v>0</v>
      </c>
    </row>
    <row r="9" spans="1:18" ht="30" customHeight="1">
      <c r="A9" s="13">
        <v>4</v>
      </c>
      <c r="B9" s="299" t="s">
        <v>105</v>
      </c>
      <c r="C9" s="293">
        <v>4500</v>
      </c>
      <c r="D9" s="342">
        <v>721</v>
      </c>
      <c r="E9" s="294">
        <f t="shared" si="0"/>
        <v>16.022222222222222</v>
      </c>
      <c r="F9" s="292">
        <v>0</v>
      </c>
      <c r="G9" s="272">
        <v>80</v>
      </c>
      <c r="H9" s="635">
        <v>10</v>
      </c>
      <c r="I9" s="294">
        <f t="shared" si="1"/>
        <v>12.5</v>
      </c>
      <c r="J9" s="272">
        <v>2</v>
      </c>
      <c r="K9" s="637">
        <v>0</v>
      </c>
      <c r="L9" s="294">
        <f>K9/J9*100</f>
        <v>0</v>
      </c>
      <c r="M9" s="272">
        <v>73</v>
      </c>
      <c r="N9" s="637">
        <v>10</v>
      </c>
      <c r="O9" s="296">
        <f t="shared" si="2"/>
        <v>13.698630136986301</v>
      </c>
      <c r="P9" s="298">
        <v>5</v>
      </c>
      <c r="Q9" s="637">
        <v>0</v>
      </c>
      <c r="R9" s="330">
        <f t="shared" si="3"/>
        <v>0</v>
      </c>
    </row>
    <row r="10" spans="1:18" ht="30" customHeight="1">
      <c r="A10" s="13">
        <v>5</v>
      </c>
      <c r="B10" s="299" t="s">
        <v>156</v>
      </c>
      <c r="C10" s="293">
        <v>6200</v>
      </c>
      <c r="D10" s="342">
        <v>1271</v>
      </c>
      <c r="E10" s="294">
        <f t="shared" si="0"/>
        <v>20.5</v>
      </c>
      <c r="F10" s="292">
        <v>0</v>
      </c>
      <c r="G10" s="272">
        <v>90</v>
      </c>
      <c r="H10" s="636">
        <v>4</v>
      </c>
      <c r="I10" s="294">
        <f t="shared" si="1"/>
        <v>4.444444444444445</v>
      </c>
      <c r="J10" s="272">
        <v>10</v>
      </c>
      <c r="K10" s="637">
        <v>0</v>
      </c>
      <c r="L10" s="294">
        <f>K10/J10*100</f>
        <v>0</v>
      </c>
      <c r="M10" s="272">
        <v>15</v>
      </c>
      <c r="N10" s="638">
        <v>4</v>
      </c>
      <c r="O10" s="296">
        <f t="shared" si="2"/>
        <v>26.666666666666668</v>
      </c>
      <c r="P10" s="298">
        <v>10</v>
      </c>
      <c r="Q10" s="637">
        <v>0</v>
      </c>
      <c r="R10" s="330">
        <f t="shared" si="3"/>
        <v>0</v>
      </c>
    </row>
    <row r="11" spans="1:18" ht="30" customHeight="1">
      <c r="A11" s="13">
        <v>6</v>
      </c>
      <c r="B11" s="299" t="s">
        <v>201</v>
      </c>
      <c r="C11" s="167">
        <v>1000</v>
      </c>
      <c r="D11" s="342">
        <v>203</v>
      </c>
      <c r="E11" s="294">
        <f t="shared" si="0"/>
        <v>20.3</v>
      </c>
      <c r="F11" s="292">
        <v>0</v>
      </c>
      <c r="G11" s="272">
        <v>20</v>
      </c>
      <c r="H11" s="635">
        <v>0</v>
      </c>
      <c r="I11" s="294">
        <f t="shared" si="1"/>
        <v>0</v>
      </c>
      <c r="J11" s="292">
        <v>0</v>
      </c>
      <c r="K11" s="637">
        <v>0</v>
      </c>
      <c r="L11" s="294"/>
      <c r="M11" s="272">
        <v>70</v>
      </c>
      <c r="N11" s="637">
        <v>0</v>
      </c>
      <c r="O11" s="296">
        <f t="shared" si="2"/>
        <v>0</v>
      </c>
      <c r="P11" s="298">
        <v>5</v>
      </c>
      <c r="Q11" s="637">
        <v>0</v>
      </c>
      <c r="R11" s="332">
        <f>Q11/P11*100</f>
        <v>0</v>
      </c>
    </row>
    <row r="12" spans="1:18" ht="30" customHeight="1">
      <c r="A12" s="13">
        <v>7</v>
      </c>
      <c r="B12" s="299" t="s">
        <v>55</v>
      </c>
      <c r="C12" s="293">
        <v>6300</v>
      </c>
      <c r="D12" s="342">
        <v>1572</v>
      </c>
      <c r="E12" s="294">
        <f t="shared" si="0"/>
        <v>24.952380952380953</v>
      </c>
      <c r="F12" s="292">
        <v>0</v>
      </c>
      <c r="G12" s="272">
        <v>100</v>
      </c>
      <c r="H12" s="636">
        <v>11</v>
      </c>
      <c r="I12" s="294">
        <f t="shared" si="1"/>
        <v>11</v>
      </c>
      <c r="J12" s="272">
        <v>10</v>
      </c>
      <c r="K12" s="638">
        <v>2</v>
      </c>
      <c r="L12" s="294">
        <f>K12/J12*100</f>
        <v>20</v>
      </c>
      <c r="M12" s="272">
        <v>80</v>
      </c>
      <c r="N12" s="638">
        <v>6</v>
      </c>
      <c r="O12" s="296">
        <f t="shared" si="2"/>
        <v>7.5</v>
      </c>
      <c r="P12" s="298">
        <v>10</v>
      </c>
      <c r="Q12" s="760">
        <v>3</v>
      </c>
      <c r="R12" s="330">
        <f>Q12/P12*100</f>
        <v>30</v>
      </c>
    </row>
    <row r="13" spans="1:18" ht="30" customHeight="1">
      <c r="A13" s="1791" t="s">
        <v>13</v>
      </c>
      <c r="B13" s="1792"/>
      <c r="C13" s="271">
        <f>SUM(C6:C12)</f>
        <v>30000</v>
      </c>
      <c r="D13" s="329">
        <f>SUM(D6:D14)</f>
        <v>5587</v>
      </c>
      <c r="E13" s="286">
        <f t="shared" si="0"/>
        <v>18.623333333333335</v>
      </c>
      <c r="F13" s="271">
        <f>SUM(F6:F14)</f>
        <v>0</v>
      </c>
      <c r="G13" s="271">
        <f>SUM(G6:G14)</f>
        <v>500</v>
      </c>
      <c r="H13" s="271">
        <f>SUM(H6:H14)</f>
        <v>27</v>
      </c>
      <c r="I13" s="288">
        <f t="shared" si="1"/>
        <v>5.4</v>
      </c>
      <c r="J13" s="271">
        <f>SUM(J6:J12)</f>
        <v>50</v>
      </c>
      <c r="K13" s="639">
        <f>SUM(K6:K14)</f>
        <v>5</v>
      </c>
      <c r="L13" s="288">
        <f>K13/J13*100</f>
        <v>5.263157894736842</v>
      </c>
      <c r="M13" s="271">
        <f>SUM(M6:M12)</f>
        <v>400</v>
      </c>
      <c r="N13" s="639">
        <f>SUM(N6:N12)</f>
        <v>20</v>
      </c>
      <c r="O13" s="288">
        <f t="shared" si="2"/>
        <v>5</v>
      </c>
      <c r="P13" s="271">
        <f>SUM(P6:P12)</f>
        <v>50</v>
      </c>
      <c r="Q13" s="639">
        <f>SUM(Q6:Q12)</f>
        <v>3</v>
      </c>
      <c r="R13" s="288">
        <f t="shared" si="3"/>
        <v>6</v>
      </c>
    </row>
    <row r="14" ht="24" customHeight="1"/>
  </sheetData>
  <sheetProtection/>
  <mergeCells count="10">
    <mergeCell ref="A13:B13"/>
    <mergeCell ref="A3:A5"/>
    <mergeCell ref="F3:F5"/>
    <mergeCell ref="J3:L4"/>
    <mergeCell ref="P3:R4"/>
    <mergeCell ref="A1:R1"/>
    <mergeCell ref="B3:B5"/>
    <mergeCell ref="C3:E4"/>
    <mergeCell ref="G3:I4"/>
    <mergeCell ref="M3:O4"/>
  </mergeCells>
  <printOptions/>
  <pageMargins left="0" right="0" top="0.83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33"/>
  <sheetViews>
    <sheetView zoomScalePageLayoutView="0" workbookViewId="0" topLeftCell="A29">
      <selection activeCell="L19" sqref="L19"/>
    </sheetView>
  </sheetViews>
  <sheetFormatPr defaultColWidth="8.796875" defaultRowHeight="15"/>
  <cols>
    <col min="1" max="1" width="4" style="27" customWidth="1"/>
    <col min="2" max="2" width="21.69921875" style="27" customWidth="1"/>
    <col min="3" max="3" width="10.69921875" style="27" customWidth="1"/>
    <col min="4" max="4" width="12.69921875" style="727" customWidth="1"/>
    <col min="5" max="5" width="9.69921875" style="27" customWidth="1"/>
    <col min="6" max="6" width="11.19921875" style="27" customWidth="1"/>
    <col min="7" max="7" width="13.59765625" style="727" customWidth="1"/>
    <col min="8" max="8" width="10.19921875" style="27" customWidth="1"/>
    <col min="9" max="9" width="10.5" style="27" customWidth="1"/>
    <col min="10" max="10" width="13" style="727" customWidth="1"/>
    <col min="11" max="11" width="8.69921875" style="27" customWidth="1"/>
    <col min="12" max="12" width="9.5" style="0" customWidth="1"/>
    <col min="13" max="13" width="10.19921875" style="0" customWidth="1"/>
    <col min="14" max="14" width="7.69921875" style="0" customWidth="1"/>
    <col min="15" max="16" width="7.3984375" style="0" customWidth="1"/>
    <col min="17" max="17" width="8" style="0" customWidth="1"/>
  </cols>
  <sheetData>
    <row r="1" spans="1:17" ht="29.25" customHeight="1">
      <c r="A1" s="1786" t="s">
        <v>895</v>
      </c>
      <c r="B1" s="1786"/>
      <c r="C1" s="1786"/>
      <c r="D1" s="1786"/>
      <c r="E1" s="1786"/>
      <c r="F1" s="1786"/>
      <c r="G1" s="1786"/>
      <c r="H1" s="1786"/>
      <c r="I1" s="1786"/>
      <c r="J1" s="1786"/>
      <c r="K1" s="1786"/>
      <c r="L1" s="263"/>
      <c r="M1" s="263"/>
      <c r="N1" s="263"/>
      <c r="O1" s="263"/>
      <c r="P1" s="263"/>
      <c r="Q1" s="263"/>
    </row>
    <row r="2" spans="2:17" ht="24" customHeight="1">
      <c r="B2" s="1414"/>
      <c r="C2" s="1414"/>
      <c r="D2" s="1415"/>
      <c r="E2" s="1414"/>
      <c r="F2" s="1414"/>
      <c r="G2" s="1415"/>
      <c r="H2" s="1414"/>
      <c r="I2" s="1414"/>
      <c r="J2" s="1415"/>
      <c r="K2" s="1414"/>
      <c r="L2" s="262"/>
      <c r="M2" s="262"/>
      <c r="N2" s="262"/>
      <c r="O2" s="262"/>
      <c r="P2" s="262"/>
      <c r="Q2" s="262"/>
    </row>
    <row r="3" spans="1:11" ht="28.5" customHeight="1">
      <c r="A3" s="1817" t="s">
        <v>14</v>
      </c>
      <c r="B3" s="1816" t="s">
        <v>409</v>
      </c>
      <c r="C3" s="1789" t="s">
        <v>291</v>
      </c>
      <c r="D3" s="1789"/>
      <c r="E3" s="1789"/>
      <c r="F3" s="1789"/>
      <c r="G3" s="1789"/>
      <c r="H3" s="1789"/>
      <c r="I3" s="1789"/>
      <c r="J3" s="1789"/>
      <c r="K3" s="1789"/>
    </row>
    <row r="4" spans="1:11" ht="25.5" customHeight="1">
      <c r="A4" s="1817"/>
      <c r="B4" s="1816"/>
      <c r="C4" s="1816" t="s">
        <v>292</v>
      </c>
      <c r="D4" s="1816"/>
      <c r="E4" s="1816"/>
      <c r="F4" s="1816" t="s">
        <v>441</v>
      </c>
      <c r="G4" s="1816"/>
      <c r="H4" s="1816"/>
      <c r="I4" s="1816" t="s">
        <v>442</v>
      </c>
      <c r="J4" s="1816"/>
      <c r="K4" s="1816"/>
    </row>
    <row r="5" spans="1:11" ht="13.5" customHeight="1">
      <c r="A5" s="1817"/>
      <c r="B5" s="1816"/>
      <c r="C5" s="1816"/>
      <c r="D5" s="1816"/>
      <c r="E5" s="1816"/>
      <c r="F5" s="1816"/>
      <c r="G5" s="1816"/>
      <c r="H5" s="1816"/>
      <c r="I5" s="1816"/>
      <c r="J5" s="1816"/>
      <c r="K5" s="1816"/>
    </row>
    <row r="6" spans="1:11" ht="40.5" customHeight="1">
      <c r="A6" s="1817"/>
      <c r="B6" s="1816"/>
      <c r="C6" s="1123" t="s">
        <v>829</v>
      </c>
      <c r="D6" s="1123" t="s">
        <v>666</v>
      </c>
      <c r="E6" s="1123" t="s">
        <v>0</v>
      </c>
      <c r="F6" s="1123" t="str">
        <f>C6</f>
        <v>KH 2021</v>
      </c>
      <c r="G6" s="1123" t="str">
        <f>D6</f>
        <v>TH
12 tháng</v>
      </c>
      <c r="H6" s="1123" t="s">
        <v>0</v>
      </c>
      <c r="I6" s="1123" t="str">
        <f>C6</f>
        <v>KH 2021</v>
      </c>
      <c r="J6" s="1123" t="str">
        <f>D6</f>
        <v>TH
12 tháng</v>
      </c>
      <c r="K6" s="1123" t="s">
        <v>0</v>
      </c>
    </row>
    <row r="7" spans="1:11" ht="31.5" customHeight="1">
      <c r="A7" s="1423">
        <v>1</v>
      </c>
      <c r="B7" s="1409" t="s">
        <v>103</v>
      </c>
      <c r="C7" s="1424">
        <f>F7+I7</f>
        <v>316</v>
      </c>
      <c r="D7" s="1424">
        <f>G7+J7</f>
        <v>331</v>
      </c>
      <c r="E7" s="1425">
        <f aca="true" t="shared" si="0" ref="E7:E15">D7/C7*100</f>
        <v>104.74683544303798</v>
      </c>
      <c r="F7" s="1418">
        <v>164</v>
      </c>
      <c r="G7" s="1418">
        <v>173</v>
      </c>
      <c r="H7" s="1425">
        <f aca="true" t="shared" si="1" ref="H7:H15">G7/F7*100</f>
        <v>105.48780487804879</v>
      </c>
      <c r="I7" s="1418">
        <v>152</v>
      </c>
      <c r="J7" s="1418">
        <v>158</v>
      </c>
      <c r="K7" s="1425">
        <f aca="true" t="shared" si="2" ref="K7:K15">J7/I7*100</f>
        <v>103.94736842105263</v>
      </c>
    </row>
    <row r="8" spans="1:11" ht="31.5" customHeight="1">
      <c r="A8" s="1423">
        <v>2</v>
      </c>
      <c r="B8" s="1409" t="s">
        <v>156</v>
      </c>
      <c r="C8" s="1424">
        <f>F8+I8</f>
        <v>619</v>
      </c>
      <c r="D8" s="1424">
        <f aca="true" t="shared" si="3" ref="D8:D14">G8+J8</f>
        <v>626</v>
      </c>
      <c r="E8" s="1425">
        <f t="shared" si="0"/>
        <v>101.13085621970922</v>
      </c>
      <c r="F8" s="1418">
        <v>299</v>
      </c>
      <c r="G8" s="1418">
        <v>299</v>
      </c>
      <c r="H8" s="1425">
        <f t="shared" si="1"/>
        <v>100</v>
      </c>
      <c r="I8" s="1418">
        <v>320</v>
      </c>
      <c r="J8" s="1418">
        <v>327</v>
      </c>
      <c r="K8" s="1425">
        <f t="shared" si="2"/>
        <v>102.18750000000001</v>
      </c>
    </row>
    <row r="9" spans="1:11" ht="31.5" customHeight="1">
      <c r="A9" s="1423">
        <v>3</v>
      </c>
      <c r="B9" s="1409" t="s">
        <v>55</v>
      </c>
      <c r="C9" s="1424">
        <f aca="true" t="shared" si="4" ref="C9:C14">F9+I9</f>
        <v>754</v>
      </c>
      <c r="D9" s="1424">
        <f t="shared" si="3"/>
        <v>786</v>
      </c>
      <c r="E9" s="1425">
        <f t="shared" si="0"/>
        <v>104.24403183023874</v>
      </c>
      <c r="F9" s="1418">
        <v>349</v>
      </c>
      <c r="G9" s="1418">
        <v>359</v>
      </c>
      <c r="H9" s="1425">
        <f t="shared" si="1"/>
        <v>102.86532951289398</v>
      </c>
      <c r="I9" s="1418">
        <v>405</v>
      </c>
      <c r="J9" s="1418">
        <v>427</v>
      </c>
      <c r="K9" s="1425">
        <f t="shared" si="2"/>
        <v>105.43209876543209</v>
      </c>
    </row>
    <row r="10" spans="1:11" ht="31.5" customHeight="1">
      <c r="A10" s="1423">
        <v>4</v>
      </c>
      <c r="B10" s="1409" t="s">
        <v>288</v>
      </c>
      <c r="C10" s="1424">
        <f t="shared" si="4"/>
        <v>468</v>
      </c>
      <c r="D10" s="1424">
        <f t="shared" si="3"/>
        <v>480</v>
      </c>
      <c r="E10" s="1425">
        <f t="shared" si="0"/>
        <v>102.56410256410255</v>
      </c>
      <c r="F10" s="1418">
        <v>220</v>
      </c>
      <c r="G10" s="1418">
        <v>217</v>
      </c>
      <c r="H10" s="1425">
        <f t="shared" si="1"/>
        <v>98.63636363636363</v>
      </c>
      <c r="I10" s="1418">
        <v>248</v>
      </c>
      <c r="J10" s="1418">
        <v>263</v>
      </c>
      <c r="K10" s="1425">
        <f t="shared" si="2"/>
        <v>106.0483870967742</v>
      </c>
    </row>
    <row r="11" spans="1:11" ht="31.5" customHeight="1">
      <c r="A11" s="1423">
        <v>5</v>
      </c>
      <c r="B11" s="1409" t="s">
        <v>157</v>
      </c>
      <c r="C11" s="1424">
        <f t="shared" si="4"/>
        <v>637</v>
      </c>
      <c r="D11" s="1424">
        <f t="shared" si="3"/>
        <v>674</v>
      </c>
      <c r="E11" s="1425">
        <f t="shared" si="0"/>
        <v>105.80847723704866</v>
      </c>
      <c r="F11" s="1418">
        <v>314</v>
      </c>
      <c r="G11" s="1418">
        <v>341</v>
      </c>
      <c r="H11" s="1425">
        <f t="shared" si="1"/>
        <v>108.5987261146497</v>
      </c>
      <c r="I11" s="1418">
        <v>323</v>
      </c>
      <c r="J11" s="1418">
        <v>333</v>
      </c>
      <c r="K11" s="1425">
        <f t="shared" si="2"/>
        <v>103.09597523219813</v>
      </c>
    </row>
    <row r="12" spans="1:11" ht="31.5" customHeight="1">
      <c r="A12" s="1423">
        <v>6</v>
      </c>
      <c r="B12" s="1409" t="s">
        <v>28</v>
      </c>
      <c r="C12" s="1424">
        <f t="shared" si="4"/>
        <v>181</v>
      </c>
      <c r="D12" s="1424">
        <f t="shared" si="3"/>
        <v>181</v>
      </c>
      <c r="E12" s="1425">
        <f t="shared" si="0"/>
        <v>100</v>
      </c>
      <c r="F12" s="1418">
        <v>89</v>
      </c>
      <c r="G12" s="1418">
        <v>89</v>
      </c>
      <c r="H12" s="1425">
        <f t="shared" si="1"/>
        <v>100</v>
      </c>
      <c r="I12" s="1418">
        <v>92</v>
      </c>
      <c r="J12" s="1418">
        <v>92</v>
      </c>
      <c r="K12" s="1425">
        <f t="shared" si="2"/>
        <v>100</v>
      </c>
    </row>
    <row r="13" spans="1:11" ht="31.5" customHeight="1">
      <c r="A13" s="1423">
        <v>7</v>
      </c>
      <c r="B13" s="1409" t="s">
        <v>107</v>
      </c>
      <c r="C13" s="1424">
        <f t="shared" si="4"/>
        <v>139</v>
      </c>
      <c r="D13" s="1424">
        <f>G13+J13</f>
        <v>145</v>
      </c>
      <c r="E13" s="1425">
        <f>D13/C13*100</f>
        <v>104.31654676258992</v>
      </c>
      <c r="F13" s="1418">
        <v>74</v>
      </c>
      <c r="G13" s="1418">
        <v>75</v>
      </c>
      <c r="H13" s="1425">
        <f>G13/F13*100</f>
        <v>101.35135135135135</v>
      </c>
      <c r="I13" s="1418">
        <v>65</v>
      </c>
      <c r="J13" s="1418">
        <v>70</v>
      </c>
      <c r="K13" s="1425">
        <f>J13/I13*100</f>
        <v>107.6923076923077</v>
      </c>
    </row>
    <row r="14" spans="1:11" ht="31.5" customHeight="1">
      <c r="A14" s="1423">
        <v>8</v>
      </c>
      <c r="B14" s="1409" t="s">
        <v>788</v>
      </c>
      <c r="C14" s="1424">
        <f t="shared" si="4"/>
        <v>14</v>
      </c>
      <c r="D14" s="1424">
        <f t="shared" si="3"/>
        <v>30</v>
      </c>
      <c r="E14" s="1425">
        <f>D14/C14*100</f>
        <v>214.28571428571428</v>
      </c>
      <c r="F14" s="1418">
        <v>3</v>
      </c>
      <c r="G14" s="1418">
        <v>15</v>
      </c>
      <c r="H14" s="1425">
        <f>G14/F14*100</f>
        <v>500</v>
      </c>
      <c r="I14" s="1418">
        <v>11</v>
      </c>
      <c r="J14" s="1418">
        <v>15</v>
      </c>
      <c r="K14" s="1425">
        <f>J14/I14*100</f>
        <v>136.36363636363635</v>
      </c>
    </row>
    <row r="15" spans="1:13" ht="31.5" customHeight="1">
      <c r="A15" s="1816" t="s">
        <v>293</v>
      </c>
      <c r="B15" s="1816"/>
      <c r="C15" s="1416">
        <f>SUM(C7:C14)</f>
        <v>3128</v>
      </c>
      <c r="D15" s="1420">
        <f>SUM(D7:D14)</f>
        <v>3253</v>
      </c>
      <c r="E15" s="1421">
        <f t="shared" si="0"/>
        <v>103.99616368286443</v>
      </c>
      <c r="F15" s="1416">
        <f>SUM(F7:F14)</f>
        <v>1512</v>
      </c>
      <c r="G15" s="1416">
        <f>SUM(G7:G14)</f>
        <v>1568</v>
      </c>
      <c r="H15" s="1421">
        <f t="shared" si="1"/>
        <v>103.7037037037037</v>
      </c>
      <c r="I15" s="1416">
        <f>SUM(I7:I14)</f>
        <v>1616</v>
      </c>
      <c r="J15" s="1416">
        <f>SUM(J7:J14)</f>
        <v>1685</v>
      </c>
      <c r="K15" s="1417">
        <f t="shared" si="2"/>
        <v>104.26980198019803</v>
      </c>
      <c r="M15" s="661"/>
    </row>
    <row r="16" spans="4:10" ht="15">
      <c r="D16" s="27"/>
      <c r="G16" s="27"/>
      <c r="J16" s="27"/>
    </row>
    <row r="17" spans="1:17" ht="72.75" customHeight="1">
      <c r="A17" s="1815" t="s">
        <v>928</v>
      </c>
      <c r="B17" s="1815"/>
      <c r="C17" s="1815"/>
      <c r="D17" s="1815"/>
      <c r="E17" s="1815"/>
      <c r="F17" s="1815"/>
      <c r="G17" s="1815"/>
      <c r="H17" s="1815"/>
      <c r="I17" s="1815"/>
      <c r="J17" s="1815"/>
      <c r="K17" s="1815"/>
      <c r="L17" s="301"/>
      <c r="M17" s="301"/>
      <c r="N17" s="301"/>
      <c r="O17" s="263"/>
      <c r="P17" s="263"/>
      <c r="Q17" s="263"/>
    </row>
    <row r="18" spans="1:14" ht="48.75" customHeight="1">
      <c r="A18" s="1789" t="s">
        <v>14</v>
      </c>
      <c r="B18" s="1816" t="s">
        <v>221</v>
      </c>
      <c r="C18" s="1816" t="s">
        <v>418</v>
      </c>
      <c r="D18" s="1816"/>
      <c r="E18" s="1816"/>
      <c r="F18" s="1816" t="s">
        <v>466</v>
      </c>
      <c r="G18" s="1816"/>
      <c r="H18" s="1816"/>
      <c r="I18" s="1816" t="s">
        <v>419</v>
      </c>
      <c r="J18" s="1816"/>
      <c r="K18" s="1816"/>
      <c r="L18" s="300"/>
      <c r="M18" s="19"/>
      <c r="N18" s="19"/>
    </row>
    <row r="19" spans="1:11" ht="39.75" customHeight="1">
      <c r="A19" s="1789"/>
      <c r="B19" s="1816"/>
      <c r="C19" s="1123" t="str">
        <f>C6</f>
        <v>KH 2021</v>
      </c>
      <c r="D19" s="1123" t="str">
        <f>D6</f>
        <v>TH
12 tháng</v>
      </c>
      <c r="E19" s="1123" t="s">
        <v>0</v>
      </c>
      <c r="F19" s="1123" t="str">
        <f>C6</f>
        <v>KH 2021</v>
      </c>
      <c r="G19" s="1123" t="str">
        <f>D6</f>
        <v>TH
12 tháng</v>
      </c>
      <c r="H19" s="1123" t="s">
        <v>0</v>
      </c>
      <c r="I19" s="1123" t="str">
        <f>C6</f>
        <v>KH 2021</v>
      </c>
      <c r="J19" s="1123" t="str">
        <f>D6</f>
        <v>TH
12 tháng</v>
      </c>
      <c r="K19" s="1123" t="s">
        <v>0</v>
      </c>
    </row>
    <row r="20" spans="1:11" ht="32.25" customHeight="1">
      <c r="A20" s="1397">
        <v>1</v>
      </c>
      <c r="B20" s="1409" t="s">
        <v>103</v>
      </c>
      <c r="C20" s="1418">
        <v>10</v>
      </c>
      <c r="D20" s="1418">
        <v>10</v>
      </c>
      <c r="E20" s="1425">
        <f aca="true" t="shared" si="5" ref="E20:E26">D20/C20*100</f>
        <v>100</v>
      </c>
      <c r="F20" s="1418">
        <v>16</v>
      </c>
      <c r="G20" s="1418">
        <f aca="true" t="shared" si="6" ref="G20:G28">F20</f>
        <v>16</v>
      </c>
      <c r="H20" s="1425">
        <v>100</v>
      </c>
      <c r="I20" s="1418">
        <v>225</v>
      </c>
      <c r="J20" s="1418">
        <v>244</v>
      </c>
      <c r="K20" s="1425">
        <f aca="true" t="shared" si="7" ref="K20:K26">J20/I20*100</f>
        <v>108.44444444444446</v>
      </c>
    </row>
    <row r="21" spans="1:11" ht="32.25" customHeight="1">
      <c r="A21" s="1397">
        <v>2</v>
      </c>
      <c r="B21" s="1409" t="s">
        <v>156</v>
      </c>
      <c r="C21" s="1418">
        <v>12</v>
      </c>
      <c r="D21" s="1418">
        <v>11</v>
      </c>
      <c r="E21" s="1425">
        <f t="shared" si="5"/>
        <v>91.66666666666666</v>
      </c>
      <c r="F21" s="1418">
        <v>29</v>
      </c>
      <c r="G21" s="1418">
        <f t="shared" si="6"/>
        <v>29</v>
      </c>
      <c r="H21" s="1425">
        <v>100</v>
      </c>
      <c r="I21" s="1418">
        <v>437</v>
      </c>
      <c r="J21" s="1418">
        <v>446</v>
      </c>
      <c r="K21" s="1425">
        <f t="shared" si="7"/>
        <v>102.05949656750573</v>
      </c>
    </row>
    <row r="22" spans="1:11" ht="32.25" customHeight="1">
      <c r="A22" s="1397">
        <v>3</v>
      </c>
      <c r="B22" s="1409" t="s">
        <v>55</v>
      </c>
      <c r="C22" s="1418">
        <v>12</v>
      </c>
      <c r="D22" s="1418">
        <v>26</v>
      </c>
      <c r="E22" s="1425">
        <f t="shared" si="5"/>
        <v>216.66666666666666</v>
      </c>
      <c r="F22" s="1418">
        <v>32</v>
      </c>
      <c r="G22" s="1418">
        <f t="shared" si="6"/>
        <v>32</v>
      </c>
      <c r="H22" s="1425">
        <v>100</v>
      </c>
      <c r="I22" s="1418">
        <v>532</v>
      </c>
      <c r="J22" s="1418">
        <v>560</v>
      </c>
      <c r="K22" s="1425">
        <f t="shared" si="7"/>
        <v>105.26315789473684</v>
      </c>
    </row>
    <row r="23" spans="1:11" ht="32.25" customHeight="1">
      <c r="A23" s="1397">
        <v>4</v>
      </c>
      <c r="B23" s="1409" t="s">
        <v>288</v>
      </c>
      <c r="C23" s="1418">
        <v>12</v>
      </c>
      <c r="D23" s="1418">
        <v>10</v>
      </c>
      <c r="E23" s="1425">
        <f t="shared" si="5"/>
        <v>83.33333333333334</v>
      </c>
      <c r="F23" s="1418">
        <v>19</v>
      </c>
      <c r="G23" s="1418">
        <f t="shared" si="6"/>
        <v>19</v>
      </c>
      <c r="H23" s="1425">
        <v>100</v>
      </c>
      <c r="I23" s="1418">
        <v>332</v>
      </c>
      <c r="J23" s="1418">
        <v>358</v>
      </c>
      <c r="K23" s="1425">
        <f t="shared" si="7"/>
        <v>107.83132530120483</v>
      </c>
    </row>
    <row r="24" spans="1:11" ht="32.25" customHeight="1">
      <c r="A24" s="1397">
        <v>5</v>
      </c>
      <c r="B24" s="1409" t="s">
        <v>157</v>
      </c>
      <c r="C24" s="1418">
        <v>12</v>
      </c>
      <c r="D24" s="1418">
        <v>11</v>
      </c>
      <c r="E24" s="1425">
        <f t="shared" si="5"/>
        <v>91.66666666666666</v>
      </c>
      <c r="F24" s="1418">
        <v>27</v>
      </c>
      <c r="G24" s="1418">
        <f t="shared" si="6"/>
        <v>27</v>
      </c>
      <c r="H24" s="1425">
        <v>100</v>
      </c>
      <c r="I24" s="1418">
        <v>451</v>
      </c>
      <c r="J24" s="1418">
        <v>474</v>
      </c>
      <c r="K24" s="1425">
        <f t="shared" si="7"/>
        <v>105.09977827050999</v>
      </c>
    </row>
    <row r="25" spans="1:11" ht="32.25" customHeight="1">
      <c r="A25" s="1397">
        <v>6</v>
      </c>
      <c r="B25" s="1409" t="s">
        <v>28</v>
      </c>
      <c r="C25" s="1418">
        <v>7</v>
      </c>
      <c r="D25" s="1418">
        <v>2</v>
      </c>
      <c r="E25" s="1425">
        <f t="shared" si="5"/>
        <v>28.57142857142857</v>
      </c>
      <c r="F25" s="1418">
        <v>13</v>
      </c>
      <c r="G25" s="1418">
        <f t="shared" si="6"/>
        <v>13</v>
      </c>
      <c r="H25" s="1425">
        <v>100</v>
      </c>
      <c r="I25" s="1418">
        <v>130</v>
      </c>
      <c r="J25" s="1418">
        <v>128</v>
      </c>
      <c r="K25" s="1425">
        <f t="shared" si="7"/>
        <v>98.46153846153847</v>
      </c>
    </row>
    <row r="26" spans="1:11" ht="32.25" customHeight="1">
      <c r="A26" s="1397">
        <v>7</v>
      </c>
      <c r="B26" s="1409" t="s">
        <v>107</v>
      </c>
      <c r="C26" s="1418">
        <v>5</v>
      </c>
      <c r="D26" s="1418">
        <v>7</v>
      </c>
      <c r="E26" s="1425">
        <f t="shared" si="5"/>
        <v>140</v>
      </c>
      <c r="F26" s="1418">
        <v>9</v>
      </c>
      <c r="G26" s="1418">
        <f t="shared" si="6"/>
        <v>9</v>
      </c>
      <c r="H26" s="1425">
        <v>100</v>
      </c>
      <c r="I26" s="1418">
        <v>100</v>
      </c>
      <c r="J26" s="1418">
        <v>103</v>
      </c>
      <c r="K26" s="1425">
        <f t="shared" si="7"/>
        <v>103</v>
      </c>
    </row>
    <row r="27" spans="1:11" ht="32.25" customHeight="1">
      <c r="A27" s="1397">
        <v>8</v>
      </c>
      <c r="B27" s="1409" t="s">
        <v>798</v>
      </c>
      <c r="C27" s="1418"/>
      <c r="D27" s="1418"/>
      <c r="E27" s="1425"/>
      <c r="F27" s="1418">
        <v>1</v>
      </c>
      <c r="G27" s="1418">
        <f t="shared" si="6"/>
        <v>1</v>
      </c>
      <c r="H27" s="1425"/>
      <c r="I27" s="1418"/>
      <c r="J27" s="1418"/>
      <c r="K27" s="1425"/>
    </row>
    <row r="28" spans="1:11" ht="32.25" customHeight="1">
      <c r="A28" s="1397">
        <v>9</v>
      </c>
      <c r="B28" s="1409" t="s">
        <v>788</v>
      </c>
      <c r="C28" s="1426">
        <v>0</v>
      </c>
      <c r="D28" s="1426">
        <v>0</v>
      </c>
      <c r="E28" s="1426">
        <v>0</v>
      </c>
      <c r="F28" s="1418">
        <v>1</v>
      </c>
      <c r="G28" s="1418">
        <f t="shared" si="6"/>
        <v>1</v>
      </c>
      <c r="H28" s="1425">
        <v>100</v>
      </c>
      <c r="I28" s="1418">
        <v>10</v>
      </c>
      <c r="J28" s="1418">
        <v>30</v>
      </c>
      <c r="K28" s="1426">
        <v>0</v>
      </c>
    </row>
    <row r="29" spans="1:11" ht="32.25" customHeight="1">
      <c r="A29" s="1816" t="s">
        <v>293</v>
      </c>
      <c r="B29" s="1816"/>
      <c r="C29" s="1422">
        <f>SUM(C20:C28)</f>
        <v>70</v>
      </c>
      <c r="D29" s="1422">
        <f>SUM(D20:D28)</f>
        <v>77</v>
      </c>
      <c r="E29" s="1421">
        <f>D29/C29*100</f>
        <v>110.00000000000001</v>
      </c>
      <c r="F29" s="1422">
        <f>SUM(F20:F28)</f>
        <v>147</v>
      </c>
      <c r="G29" s="1422">
        <f>SUM(G20:G28)</f>
        <v>147</v>
      </c>
      <c r="H29" s="1421">
        <f>G29/F29*100</f>
        <v>100</v>
      </c>
      <c r="I29" s="1416">
        <f>SUM(I20:I28)</f>
        <v>2217</v>
      </c>
      <c r="J29" s="1416">
        <f>SUM(J20:J28)</f>
        <v>2343</v>
      </c>
      <c r="K29" s="1417">
        <f>J29/I29*100</f>
        <v>105.68335588633289</v>
      </c>
    </row>
    <row r="31" spans="1:17" ht="19.5" customHeight="1">
      <c r="A31" s="748"/>
      <c r="B31" s="1419"/>
      <c r="C31" s="748"/>
      <c r="D31" s="700"/>
      <c r="E31" s="748"/>
      <c r="F31" s="748"/>
      <c r="G31" s="700"/>
      <c r="H31" s="748"/>
      <c r="I31" s="756"/>
      <c r="J31" s="703"/>
      <c r="K31" s="756"/>
      <c r="L31" s="163"/>
      <c r="M31" s="163"/>
      <c r="N31" s="163"/>
      <c r="O31" s="163"/>
      <c r="P31" s="163"/>
      <c r="Q31" s="11"/>
    </row>
    <row r="32" spans="1:17" ht="15">
      <c r="A32" s="748"/>
      <c r="B32" s="748"/>
      <c r="C32" s="748"/>
      <c r="D32" s="700"/>
      <c r="E32" s="748"/>
      <c r="F32" s="748"/>
      <c r="G32" s="700"/>
      <c r="H32" s="748"/>
      <c r="I32" s="756"/>
      <c r="J32" s="703"/>
      <c r="K32" s="756"/>
      <c r="L32" s="163"/>
      <c r="M32" s="163"/>
      <c r="N32" s="163"/>
      <c r="O32" s="163"/>
      <c r="P32" s="163"/>
      <c r="Q32" s="11"/>
    </row>
    <row r="33" spans="9:16" ht="15">
      <c r="I33" s="752"/>
      <c r="J33" s="372"/>
      <c r="K33" s="752"/>
      <c r="L33" s="115"/>
      <c r="M33" s="115"/>
      <c r="N33" s="115"/>
      <c r="O33" s="115"/>
      <c r="P33" s="115"/>
    </row>
  </sheetData>
  <sheetProtection/>
  <mergeCells count="15">
    <mergeCell ref="A1:K1"/>
    <mergeCell ref="I4:K5"/>
    <mergeCell ref="A15:B15"/>
    <mergeCell ref="A3:A6"/>
    <mergeCell ref="B3:B6"/>
    <mergeCell ref="C3:K3"/>
    <mergeCell ref="A17:K17"/>
    <mergeCell ref="C4:E5"/>
    <mergeCell ref="F4:H5"/>
    <mergeCell ref="A29:B29"/>
    <mergeCell ref="B18:B19"/>
    <mergeCell ref="I18:K18"/>
    <mergeCell ref="F18:H18"/>
    <mergeCell ref="C18:E18"/>
    <mergeCell ref="A18:A19"/>
  </mergeCells>
  <printOptions/>
  <pageMargins left="0.83" right="0.2" top="0.72" bottom="0.84" header="0.5" footer="0.5"/>
  <pageSetup horizontalDpi="600" verticalDpi="600" orientation="landscape" paperSize="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</dc:creator>
  <cp:keywords/>
  <dc:description/>
  <cp:lastModifiedBy>ADMIN</cp:lastModifiedBy>
  <cp:lastPrinted>2022-01-13T06:34:41Z</cp:lastPrinted>
  <dcterms:created xsi:type="dcterms:W3CDTF">2010-05-14T09:09:25Z</dcterms:created>
  <dcterms:modified xsi:type="dcterms:W3CDTF">2022-01-19T03:07:38Z</dcterms:modified>
  <cp:category/>
  <cp:version/>
  <cp:contentType/>
  <cp:contentStatus/>
</cp:coreProperties>
</file>