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ong\Desktop\"/>
    </mc:Choice>
  </mc:AlternateContent>
  <xr:revisionPtr revIDLastSave="0" documentId="13_ncr:1_{223940C5-95A6-4461-8521-F1F8C9C60C1B}" xr6:coauthVersionLast="47" xr6:coauthVersionMax="47" xr10:uidLastSave="{00000000-0000-0000-0000-000000000000}"/>
  <bookViews>
    <workbookView xWindow="-120" yWindow="-120" windowWidth="20730" windowHeight="11160" tabRatio="893" firstSheet="2" activeTab="2" xr2:uid="{00000000-000D-0000-FFFF-FFFF00000000}"/>
  </bookViews>
  <sheets>
    <sheet name="PL1 BC ĐH ĐẢNG BỘ" sheetId="29" state="hidden" r:id="rId1"/>
    <sheet name="PL 1" sheetId="30" state="hidden" r:id="rId2"/>
    <sheet name="PL 1 9T" sheetId="38" r:id="rId3"/>
    <sheet name="Điều trị 6T" sheetId="21" state="hidden" r:id="rId4"/>
    <sheet name="BC TH 9T (PL2)" sheetId="20" r:id="rId5"/>
    <sheet name="Dieu tri " sheetId="31" r:id="rId6"/>
    <sheet name="KCB BHYT " sheetId="22" state="hidden" r:id="rId7"/>
    <sheet name="sotret" sheetId="1" state="hidden" r:id="rId8"/>
    <sheet name="tamthan" sheetId="5" r:id="rId9"/>
    <sheet name="phong" sheetId="11" state="hidden" r:id="rId10"/>
    <sheet name="mat" sheetId="4" state="hidden" r:id="rId11"/>
    <sheet name="lao" sheetId="2" r:id="rId12"/>
    <sheet name="ARI" sheetId="7" r:id="rId13"/>
    <sheet name="VSATTP" sheetId="12" r:id="rId14"/>
    <sheet name="PC HIV" sheetId="17" r:id="rId15"/>
    <sheet name="PHCN" sheetId="6" r:id="rId16"/>
    <sheet name="TCMR" sheetId="13" r:id="rId17"/>
    <sheet name="VS moi truong " sheetId="16" r:id="rId18"/>
    <sheet name="y hoc lao dong " sheetId="15" state="hidden" r:id="rId19"/>
    <sheet name="nha hoc duong " sheetId="14" state="hidden" r:id="rId20"/>
    <sheet name="bỏ pc buou co" sheetId="19" state="hidden" r:id="rId21"/>
    <sheet name="BT.nhiem " sheetId="26" state="hidden" r:id="rId22"/>
    <sheet name="bo matuy" sheetId="9" state="hidden" r:id="rId23"/>
    <sheet name="BTN" sheetId="33" r:id="rId24"/>
    <sheet name="BVSK ba me " sheetId="25" r:id="rId25"/>
    <sheet name="BVSK tre em " sheetId="24" r:id="rId26"/>
    <sheet name="KQ KHHGĐ" sheetId="23" state="hidden" r:id="rId27"/>
    <sheet name="mac chet tai bien sk " sheetId="28" state="hidden" r:id="rId28"/>
    <sheet name="chong suy DD" sheetId="27" state="hidden" r:id="rId29"/>
    <sheet name="TV me" sheetId="34" state="hidden" r:id="rId30"/>
    <sheet name="TV me " sheetId="36" state="hidden" r:id="rId31"/>
    <sheet name="Sheet1" sheetId="37" state="hidden" r:id="rId32"/>
    <sheet name="Thoi gian BC cac DV" sheetId="35" state="hidden" r:id="rId33"/>
  </sheets>
  <externalReferences>
    <externalReference r:id="rId34"/>
    <externalReference r:id="rId35"/>
  </externalReferences>
  <definedNames>
    <definedName name="_xlnm.Print_Titles" localSheetId="4">'BC TH 9T (PL2)'!$27:$27</definedName>
    <definedName name="_xlnm.Print_Titles" localSheetId="5">'Dieu tri '!$3:$4</definedName>
    <definedName name="_xlnm.Print_Titles" localSheetId="3">'Điều trị 6T'!$4:$4</definedName>
    <definedName name="_xlnm.Print_Titles" localSheetId="1">'PL 1'!$6:$8</definedName>
    <definedName name="_xlnm.Print_Titles" localSheetId="2">'PL 1 9T'!$3:$5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31" l="1"/>
  <c r="D48" i="31"/>
  <c r="O14" i="24"/>
  <c r="H29" i="38"/>
  <c r="I29" i="38" l="1"/>
  <c r="J29" i="38"/>
  <c r="N51" i="31" l="1"/>
  <c r="F183" i="20"/>
  <c r="E183" i="20"/>
  <c r="D183" i="20"/>
  <c r="G49" i="31"/>
  <c r="G30" i="31"/>
  <c r="H49" i="31"/>
  <c r="D49" i="31" l="1"/>
  <c r="D42" i="31"/>
  <c r="D40" i="31"/>
  <c r="V6" i="25" l="1"/>
  <c r="U6" i="25"/>
  <c r="Q7" i="25"/>
  <c r="Q8" i="25"/>
  <c r="Q9" i="25"/>
  <c r="Q10" i="25"/>
  <c r="Q11" i="25"/>
  <c r="Q12" i="25"/>
  <c r="Q6" i="25"/>
  <c r="P51" i="31" l="1"/>
  <c r="R51" i="31"/>
  <c r="O50" i="31"/>
  <c r="Q50" i="31"/>
  <c r="K50" i="31"/>
  <c r="L50" i="31"/>
  <c r="M50" i="31"/>
  <c r="J50" i="31"/>
  <c r="E49" i="31"/>
  <c r="F49" i="31"/>
  <c r="AG172" i="20"/>
  <c r="G173" i="20"/>
  <c r="G174" i="20"/>
  <c r="G172" i="20"/>
  <c r="R11" i="13" l="1"/>
  <c r="E40" i="20"/>
  <c r="D40" i="20"/>
  <c r="P41" i="38"/>
  <c r="F15" i="38" l="1"/>
  <c r="F14" i="38"/>
  <c r="D38" i="38" l="1"/>
  <c r="D37" i="38"/>
  <c r="J14" i="17" l="1"/>
  <c r="G14" i="17"/>
  <c r="C182" i="20" l="1"/>
  <c r="D191" i="20"/>
  <c r="C189" i="20" l="1"/>
  <c r="D184" i="20" l="1"/>
  <c r="N44" i="38" l="1"/>
  <c r="J44" i="38"/>
  <c r="I44" i="38"/>
  <c r="G44" i="38"/>
  <c r="J43" i="38"/>
  <c r="I43" i="38"/>
  <c r="G43" i="38"/>
  <c r="J40" i="38"/>
  <c r="I40" i="38"/>
  <c r="G40" i="38"/>
  <c r="G29" i="38"/>
  <c r="H28" i="38"/>
  <c r="I28" i="38" s="1"/>
  <c r="G28" i="38"/>
  <c r="F27" i="38"/>
  <c r="H27" i="38" s="1"/>
  <c r="J27" i="38" s="1"/>
  <c r="F26" i="38"/>
  <c r="G26" i="38" s="1"/>
  <c r="E25" i="38"/>
  <c r="D25" i="38"/>
  <c r="F24" i="38"/>
  <c r="G24" i="38" s="1"/>
  <c r="J23" i="38"/>
  <c r="I23" i="38"/>
  <c r="F23" i="38"/>
  <c r="G23" i="38" s="1"/>
  <c r="F22" i="38"/>
  <c r="H22" i="38" s="1"/>
  <c r="F21" i="38"/>
  <c r="H21" i="38" s="1"/>
  <c r="E20" i="38"/>
  <c r="F20" i="38" s="1"/>
  <c r="D20" i="38"/>
  <c r="H18" i="38"/>
  <c r="I18" i="38" s="1"/>
  <c r="F18" i="38"/>
  <c r="G18" i="38" s="1"/>
  <c r="H17" i="38"/>
  <c r="I17" i="38" s="1"/>
  <c r="G17" i="38"/>
  <c r="H16" i="38"/>
  <c r="I16" i="38" s="1"/>
  <c r="G16" i="38"/>
  <c r="J15" i="38"/>
  <c r="I15" i="38"/>
  <c r="G15" i="38"/>
  <c r="J14" i="38"/>
  <c r="I14" i="38"/>
  <c r="G14" i="38"/>
  <c r="F13" i="38"/>
  <c r="E13" i="38"/>
  <c r="D13" i="38"/>
  <c r="H12" i="38"/>
  <c r="J12" i="38" s="1"/>
  <c r="G12" i="38"/>
  <c r="J11" i="38"/>
  <c r="I11" i="38"/>
  <c r="G11" i="38"/>
  <c r="J10" i="38"/>
  <c r="I10" i="38"/>
  <c r="G10" i="38"/>
  <c r="J8" i="38"/>
  <c r="I8" i="38"/>
  <c r="G8" i="38"/>
  <c r="H7" i="38"/>
  <c r="F7" i="38"/>
  <c r="E7" i="38"/>
  <c r="D7" i="38"/>
  <c r="D6" i="38" l="1"/>
  <c r="G13" i="38"/>
  <c r="E6" i="38"/>
  <c r="J17" i="38"/>
  <c r="G27" i="38"/>
  <c r="J16" i="38"/>
  <c r="H26" i="38"/>
  <c r="J26" i="38" s="1"/>
  <c r="H13" i="38"/>
  <c r="J13" i="38" s="1"/>
  <c r="G7" i="38"/>
  <c r="J18" i="38"/>
  <c r="F25" i="38"/>
  <c r="H25" i="38" s="1"/>
  <c r="J25" i="38" s="1"/>
  <c r="D19" i="38"/>
  <c r="H24" i="38"/>
  <c r="I24" i="38" s="1"/>
  <c r="I22" i="38"/>
  <c r="J22" i="38"/>
  <c r="G20" i="38"/>
  <c r="J21" i="38"/>
  <c r="I21" i="38"/>
  <c r="I7" i="38"/>
  <c r="G21" i="38"/>
  <c r="J7" i="38"/>
  <c r="I12" i="38"/>
  <c r="G22" i="38"/>
  <c r="I27" i="38"/>
  <c r="F6" i="38"/>
  <c r="E19" i="38"/>
  <c r="J28" i="38"/>
  <c r="G6" i="38" l="1"/>
  <c r="I26" i="38"/>
  <c r="H20" i="38"/>
  <c r="H19" i="38" s="1"/>
  <c r="I13" i="38"/>
  <c r="H6" i="38"/>
  <c r="I6" i="38" s="1"/>
  <c r="I25" i="38"/>
  <c r="G25" i="38"/>
  <c r="F19" i="38"/>
  <c r="G19" i="38" s="1"/>
  <c r="J24" i="38"/>
  <c r="I20" i="38" l="1"/>
  <c r="J20" i="38"/>
  <c r="J6" i="38"/>
  <c r="J19" i="38"/>
  <c r="I19" i="38"/>
  <c r="G27" i="20" l="1"/>
  <c r="E27" i="20"/>
  <c r="D190" i="20" l="1"/>
  <c r="O54" i="31" l="1"/>
  <c r="G155" i="20" l="1"/>
  <c r="C15" i="22" l="1"/>
  <c r="C190" i="20"/>
  <c r="C19" i="22"/>
  <c r="C18" i="22" l="1"/>
  <c r="H17" i="22" l="1"/>
  <c r="C17" i="22"/>
  <c r="J15" i="22" l="1"/>
  <c r="G15" i="22"/>
  <c r="H29" i="20" l="1"/>
  <c r="H19" i="30" l="1"/>
  <c r="H18" i="30"/>
  <c r="S13" i="25" l="1"/>
  <c r="Q13" i="25"/>
  <c r="O13" i="25"/>
  <c r="K13" i="25"/>
  <c r="L13" i="25"/>
  <c r="M13" i="25"/>
  <c r="J13" i="25"/>
  <c r="H13" i="25"/>
  <c r="F13" i="25"/>
  <c r="D13" i="25"/>
  <c r="C13" i="25"/>
  <c r="B8" i="24"/>
  <c r="B8" i="28" s="1"/>
  <c r="B9" i="24"/>
  <c r="B9" i="28" s="1"/>
  <c r="B10" i="24"/>
  <c r="B10" i="28" s="1"/>
  <c r="B11" i="24"/>
  <c r="B11" i="28" s="1"/>
  <c r="B12" i="24"/>
  <c r="B12" i="28" s="1"/>
  <c r="B13" i="24"/>
  <c r="B13" i="28" s="1"/>
  <c r="B7" i="24"/>
  <c r="B7" i="28" s="1"/>
  <c r="E12" i="16" l="1"/>
  <c r="E10" i="16"/>
  <c r="E9" i="16"/>
  <c r="B19" i="16"/>
  <c r="B20" i="16"/>
  <c r="B21" i="16"/>
  <c r="B22" i="16"/>
  <c r="B23" i="16"/>
  <c r="B24" i="16"/>
  <c r="B18" i="16"/>
  <c r="B17" i="13"/>
  <c r="B18" i="13"/>
  <c r="B19" i="13"/>
  <c r="B20" i="13"/>
  <c r="B21" i="13"/>
  <c r="B22" i="13"/>
  <c r="B16" i="13"/>
  <c r="O16" i="6"/>
  <c r="P16" i="6"/>
  <c r="Q16" i="6"/>
  <c r="M16" i="6"/>
  <c r="D16" i="6"/>
  <c r="E16" i="6"/>
  <c r="F16" i="6"/>
  <c r="G16" i="6"/>
  <c r="H16" i="6"/>
  <c r="I16" i="6"/>
  <c r="J16" i="6"/>
  <c r="K16" i="6"/>
  <c r="L16" i="6"/>
  <c r="C16" i="6"/>
  <c r="I14" i="17"/>
  <c r="H14" i="17"/>
  <c r="E104" i="20" s="1"/>
  <c r="F14" i="17"/>
  <c r="K14" i="17"/>
  <c r="E105" i="20" s="1"/>
  <c r="E14" i="17"/>
  <c r="D14" i="17"/>
  <c r="C14" i="17"/>
  <c r="T31" i="12"/>
  <c r="R31" i="12"/>
  <c r="Q31" i="12"/>
  <c r="O31" i="12"/>
  <c r="N31" i="12"/>
  <c r="L31" i="12"/>
  <c r="K31" i="12"/>
  <c r="J31" i="12"/>
  <c r="E95" i="20" s="1"/>
  <c r="I31" i="12"/>
  <c r="E94" i="20" s="1"/>
  <c r="G31" i="12"/>
  <c r="F31" i="12"/>
  <c r="D31" i="12"/>
  <c r="C31" i="12"/>
  <c r="J13" i="7"/>
  <c r="E66" i="20" s="1"/>
  <c r="H13" i="7"/>
  <c r="E65" i="20" s="1"/>
  <c r="G13" i="7"/>
  <c r="F13" i="7"/>
  <c r="E64" i="20" s="1"/>
  <c r="D13" i="7"/>
  <c r="C13" i="7"/>
  <c r="E12" i="7"/>
  <c r="I12" i="7"/>
  <c r="K12" i="7"/>
  <c r="M16" i="2"/>
  <c r="E60" i="20" s="1"/>
  <c r="L16" i="2"/>
  <c r="D60" i="20" s="1"/>
  <c r="J16" i="2"/>
  <c r="E58" i="20" s="1"/>
  <c r="I16" i="2"/>
  <c r="D58" i="20" s="1"/>
  <c r="G16" i="2"/>
  <c r="E57" i="20" s="1"/>
  <c r="F16" i="2"/>
  <c r="D57" i="20" s="1"/>
  <c r="D16" i="2"/>
  <c r="E56" i="20" s="1"/>
  <c r="C16" i="2"/>
  <c r="D56" i="20" s="1"/>
  <c r="G19" i="5"/>
  <c r="G20" i="5"/>
  <c r="G21" i="5"/>
  <c r="G22" i="5"/>
  <c r="G23" i="5"/>
  <c r="G25" i="5"/>
  <c r="G26" i="5"/>
  <c r="G24" i="5"/>
  <c r="E181" i="20"/>
  <c r="G181" i="20"/>
  <c r="E31" i="12" l="1"/>
  <c r="P31" i="12"/>
  <c r="E13" i="7"/>
  <c r="M31" i="12"/>
  <c r="B5" i="33"/>
  <c r="B16" i="33"/>
  <c r="B17" i="33"/>
  <c r="B6" i="33"/>
  <c r="B11" i="33"/>
  <c r="B22" i="33"/>
  <c r="B21" i="33"/>
  <c r="B10" i="33"/>
  <c r="B9" i="33"/>
  <c r="B20" i="33"/>
  <c r="B19" i="33"/>
  <c r="B8" i="33"/>
  <c r="B18" i="33"/>
  <c r="B7" i="33"/>
  <c r="I13" i="7"/>
  <c r="K13" i="7"/>
  <c r="E63" i="20"/>
  <c r="K16" i="2"/>
  <c r="H16" i="2"/>
  <c r="E16" i="2"/>
  <c r="W44" i="31" l="1"/>
  <c r="F181" i="20"/>
  <c r="W42" i="31"/>
  <c r="G12" i="30" l="1"/>
  <c r="J12" i="30"/>
  <c r="I12" i="30"/>
  <c r="M22" i="12" l="1"/>
  <c r="C12" i="31" l="1"/>
  <c r="E138" i="20" s="1"/>
  <c r="C13" i="31"/>
  <c r="E139" i="20" s="1"/>
  <c r="C14" i="31"/>
  <c r="E140" i="20" s="1"/>
  <c r="C11" i="31"/>
  <c r="E137" i="20" s="1"/>
  <c r="D17" i="30" l="1"/>
  <c r="D123" i="20" l="1"/>
  <c r="D77" i="20" l="1"/>
  <c r="B77" i="20"/>
  <c r="F49" i="20"/>
  <c r="F50" i="20"/>
  <c r="F52" i="20"/>
  <c r="F53" i="20"/>
  <c r="G51" i="20"/>
  <c r="G48" i="20"/>
  <c r="G45" i="20"/>
  <c r="F40" i="20" l="1"/>
  <c r="F32" i="20"/>
  <c r="F33" i="20"/>
  <c r="F29" i="20"/>
  <c r="N16" i="6"/>
  <c r="I47" i="30" l="1"/>
  <c r="D37" i="30" l="1"/>
  <c r="H13" i="20" l="1"/>
  <c r="F2" i="16"/>
  <c r="C9" i="5"/>
  <c r="C10" i="5"/>
  <c r="C11" i="5"/>
  <c r="C12" i="5"/>
  <c r="C13" i="5"/>
  <c r="C8" i="5"/>
  <c r="C7" i="5"/>
  <c r="D42" i="30"/>
  <c r="D41" i="30"/>
  <c r="H124" i="20" l="1"/>
  <c r="H126" i="20"/>
  <c r="A23" i="33" l="1"/>
  <c r="M17" i="16"/>
  <c r="J17" i="16"/>
  <c r="G17" i="16"/>
  <c r="D17" i="16"/>
  <c r="M3" i="16"/>
  <c r="J3" i="16"/>
  <c r="G3" i="16"/>
  <c r="F3" i="16"/>
  <c r="G15" i="13"/>
  <c r="F15" i="13"/>
  <c r="D15" i="13"/>
  <c r="C15" i="13"/>
  <c r="M4" i="13"/>
  <c r="J4" i="13"/>
  <c r="G4" i="13"/>
  <c r="L4" i="13"/>
  <c r="I4" i="13"/>
  <c r="R21" i="12"/>
  <c r="O21" i="12"/>
  <c r="L21" i="12"/>
  <c r="G21" i="12"/>
  <c r="J5" i="7"/>
  <c r="H5" i="7"/>
  <c r="G5" i="7"/>
  <c r="F5" i="7"/>
  <c r="M5" i="2"/>
  <c r="L5" i="2"/>
  <c r="J5" i="2"/>
  <c r="I5" i="2"/>
  <c r="G5" i="2"/>
  <c r="F5" i="2"/>
  <c r="J18" i="5"/>
  <c r="I18" i="5"/>
  <c r="G18" i="5"/>
  <c r="F18" i="5"/>
  <c r="D18" i="5"/>
  <c r="C18" i="5"/>
  <c r="J6" i="5"/>
  <c r="G6" i="5"/>
  <c r="I6" i="5"/>
  <c r="F6" i="5"/>
  <c r="J48" i="30" l="1"/>
  <c r="I48" i="30"/>
  <c r="G48" i="30"/>
  <c r="J47" i="30"/>
  <c r="G47" i="30"/>
  <c r="J44" i="30"/>
  <c r="I44" i="30"/>
  <c r="G44" i="30"/>
  <c r="F33" i="30"/>
  <c r="H33" i="30" s="1"/>
  <c r="J33" i="30" s="1"/>
  <c r="H32" i="30"/>
  <c r="J32" i="30" s="1"/>
  <c r="G32" i="30"/>
  <c r="F31" i="30"/>
  <c r="H31" i="30" s="1"/>
  <c r="F30" i="30"/>
  <c r="E29" i="30"/>
  <c r="D29" i="30"/>
  <c r="D23" i="30" s="1"/>
  <c r="F28" i="30"/>
  <c r="H28" i="30" s="1"/>
  <c r="F27" i="30"/>
  <c r="G27" i="30" s="1"/>
  <c r="F26" i="30"/>
  <c r="G26" i="30" s="1"/>
  <c r="F25" i="30"/>
  <c r="E24" i="30"/>
  <c r="H22" i="30"/>
  <c r="J22" i="30" s="1"/>
  <c r="F22" i="30"/>
  <c r="G22" i="30" s="1"/>
  <c r="H21" i="30"/>
  <c r="J21" i="30" s="1"/>
  <c r="G21" i="30"/>
  <c r="H20" i="30"/>
  <c r="J20" i="30" s="1"/>
  <c r="G20" i="30"/>
  <c r="J19" i="30"/>
  <c r="I19" i="30"/>
  <c r="G19" i="30"/>
  <c r="J18" i="30"/>
  <c r="I18" i="30"/>
  <c r="G18" i="30"/>
  <c r="F17" i="30"/>
  <c r="H17" i="30" s="1"/>
  <c r="E17" i="30"/>
  <c r="H16" i="30"/>
  <c r="J16" i="30" s="1"/>
  <c r="G16" i="30"/>
  <c r="J15" i="30"/>
  <c r="I15" i="30"/>
  <c r="G15" i="30"/>
  <c r="J13" i="30"/>
  <c r="I13" i="30"/>
  <c r="G13" i="30"/>
  <c r="J11" i="30"/>
  <c r="I11" i="30"/>
  <c r="G11" i="30"/>
  <c r="H10" i="30"/>
  <c r="F10" i="30"/>
  <c r="E10" i="30"/>
  <c r="D10" i="30"/>
  <c r="D9" i="30" s="1"/>
  <c r="G10" i="30" l="1"/>
  <c r="F29" i="30"/>
  <c r="E23" i="30"/>
  <c r="I32" i="30"/>
  <c r="H27" i="30"/>
  <c r="J27" i="30" s="1"/>
  <c r="J10" i="30"/>
  <c r="E9" i="30"/>
  <c r="I16" i="30"/>
  <c r="G33" i="30"/>
  <c r="H26" i="30"/>
  <c r="J26" i="30" s="1"/>
  <c r="I10" i="30"/>
  <c r="I22" i="30"/>
  <c r="H25" i="30"/>
  <c r="J25" i="30" s="1"/>
  <c r="F24" i="30"/>
  <c r="F23" i="30" s="1"/>
  <c r="I17" i="30"/>
  <c r="H9" i="30"/>
  <c r="J17" i="30"/>
  <c r="H29" i="30"/>
  <c r="G29" i="30"/>
  <c r="I28" i="30"/>
  <c r="J28" i="30"/>
  <c r="I31" i="30"/>
  <c r="J31" i="30"/>
  <c r="F9" i="30"/>
  <c r="G9" i="30" s="1"/>
  <c r="G17" i="30"/>
  <c r="I20" i="30"/>
  <c r="I21" i="30"/>
  <c r="G28" i="30"/>
  <c r="G30" i="30"/>
  <c r="I33" i="30"/>
  <c r="G25" i="30"/>
  <c r="I27" i="30"/>
  <c r="H30" i="30"/>
  <c r="G31" i="30"/>
  <c r="H7" i="22"/>
  <c r="E7" i="22"/>
  <c r="D7" i="22"/>
  <c r="G23" i="30" l="1"/>
  <c r="H24" i="30"/>
  <c r="J24" i="30" s="1"/>
  <c r="I25" i="30"/>
  <c r="G24" i="30"/>
  <c r="I26" i="30"/>
  <c r="J29" i="30"/>
  <c r="I29" i="30"/>
  <c r="I30" i="30"/>
  <c r="J30" i="30"/>
  <c r="I9" i="30"/>
  <c r="J9" i="30"/>
  <c r="I24" i="30"/>
  <c r="H23" i="30"/>
  <c r="J23" i="30" l="1"/>
  <c r="I23" i="30"/>
  <c r="G14" i="5"/>
  <c r="E46" i="20" s="1"/>
  <c r="C7" i="22" l="1"/>
  <c r="D53" i="31" l="1"/>
  <c r="D7" i="28" l="1"/>
  <c r="D8" i="28"/>
  <c r="D9" i="28"/>
  <c r="D10" i="28"/>
  <c r="D11" i="28"/>
  <c r="D12" i="28"/>
  <c r="D13" i="28"/>
  <c r="D6" i="28"/>
  <c r="D5" i="28"/>
  <c r="C7" i="28"/>
  <c r="C8" i="28"/>
  <c r="C9" i="28"/>
  <c r="C10" i="28"/>
  <c r="C11" i="28"/>
  <c r="C12" i="28"/>
  <c r="C13" i="28"/>
  <c r="C6" i="28"/>
  <c r="C5" i="28"/>
  <c r="AC23" i="33" l="1"/>
  <c r="K14" i="2"/>
  <c r="D7" i="5"/>
  <c r="G176" i="20" l="1"/>
  <c r="C188" i="20" l="1"/>
  <c r="H34" i="20" l="1"/>
  <c r="C23" i="33" l="1"/>
  <c r="D16" i="20" s="1"/>
  <c r="D23" i="33"/>
  <c r="E23" i="33"/>
  <c r="F23" i="33"/>
  <c r="G23" i="33"/>
  <c r="D22" i="20" s="1"/>
  <c r="H23" i="33"/>
  <c r="I23" i="33"/>
  <c r="H18" i="20" s="1"/>
  <c r="J23" i="33"/>
  <c r="L23" i="33"/>
  <c r="M23" i="33"/>
  <c r="D23" i="20" s="1"/>
  <c r="N23" i="33"/>
  <c r="O23" i="33"/>
  <c r="D20" i="20" s="1"/>
  <c r="H20" i="20" s="1"/>
  <c r="P23" i="33"/>
  <c r="Q23" i="33"/>
  <c r="R23" i="33"/>
  <c r="S23" i="33"/>
  <c r="D21" i="20" s="1"/>
  <c r="H21" i="20" s="1"/>
  <c r="T23" i="33"/>
  <c r="U23" i="33"/>
  <c r="V23" i="33"/>
  <c r="W23" i="33"/>
  <c r="X23" i="33"/>
  <c r="Y23" i="33"/>
  <c r="D26" i="20" s="1"/>
  <c r="H26" i="20" s="1"/>
  <c r="Z23" i="33"/>
  <c r="AA23" i="33"/>
  <c r="AB23" i="33"/>
  <c r="AD23" i="33"/>
  <c r="D12" i="33"/>
  <c r="E12" i="33"/>
  <c r="F12" i="33"/>
  <c r="G12" i="33"/>
  <c r="D7" i="20" s="1"/>
  <c r="H12" i="33"/>
  <c r="I12" i="33"/>
  <c r="J12" i="33"/>
  <c r="K12" i="33"/>
  <c r="D9" i="20" s="1"/>
  <c r="L12" i="33"/>
  <c r="M12" i="33"/>
  <c r="N12" i="33"/>
  <c r="O12" i="33"/>
  <c r="D24" i="20" s="1"/>
  <c r="H24" i="20" s="1"/>
  <c r="P12" i="33"/>
  <c r="Q12" i="33"/>
  <c r="R12" i="33"/>
  <c r="S12" i="33"/>
  <c r="T12" i="33"/>
  <c r="U12" i="33"/>
  <c r="V12" i="33"/>
  <c r="W12" i="33"/>
  <c r="H14" i="20" s="1"/>
  <c r="X12" i="33"/>
  <c r="Y12" i="33"/>
  <c r="D15" i="20" s="1"/>
  <c r="H15" i="20" s="1"/>
  <c r="Z12" i="33"/>
  <c r="AA12" i="33"/>
  <c r="AB12" i="33"/>
  <c r="AC12" i="33"/>
  <c r="AD12" i="33"/>
  <c r="C12" i="33"/>
  <c r="F117" i="20" l="1"/>
  <c r="F118" i="20"/>
  <c r="F119" i="20"/>
  <c r="F120" i="20"/>
  <c r="F116" i="20"/>
  <c r="H114" i="20"/>
  <c r="H116" i="20"/>
  <c r="H117" i="20"/>
  <c r="H118" i="20"/>
  <c r="H119" i="20"/>
  <c r="D112" i="20"/>
  <c r="E113" i="20"/>
  <c r="G113" i="20"/>
  <c r="G112" i="20" s="1"/>
  <c r="H113" i="20" l="1"/>
  <c r="E112" i="20"/>
  <c r="F43" i="20"/>
  <c r="G40" i="20"/>
  <c r="G31" i="20"/>
  <c r="H112" i="20" l="1"/>
  <c r="F112" i="20"/>
  <c r="K8" i="2" l="1"/>
  <c r="M14" i="16" l="1"/>
  <c r="E79" i="20" s="1"/>
  <c r="K13" i="16"/>
  <c r="E6" i="16"/>
  <c r="G141" i="20" l="1"/>
  <c r="G136" i="20"/>
  <c r="F146" i="20"/>
  <c r="G146" i="20"/>
  <c r="D150" i="20"/>
  <c r="D141" i="20"/>
  <c r="G131" i="20"/>
  <c r="Q34" i="31"/>
  <c r="D43" i="30" l="1"/>
  <c r="D39" i="38"/>
  <c r="F42" i="20"/>
  <c r="Y9" i="31" l="1"/>
  <c r="Y8" i="31"/>
  <c r="Y7" i="31"/>
  <c r="Y6" i="31"/>
  <c r="X5" i="31"/>
  <c r="Y5" i="31" l="1"/>
  <c r="D13" i="5"/>
  <c r="E13" i="5" s="1"/>
  <c r="H13" i="5"/>
  <c r="K13" i="5"/>
  <c r="C46" i="31"/>
  <c r="E169" i="20" s="1"/>
  <c r="J12" i="22"/>
  <c r="J9" i="22"/>
  <c r="D181" i="20"/>
  <c r="G13" i="22"/>
  <c r="K54" i="31"/>
  <c r="K52" i="31" s="1"/>
  <c r="F48" i="31"/>
  <c r="H48" i="31"/>
  <c r="C22" i="31"/>
  <c r="C23" i="31"/>
  <c r="C21" i="31"/>
  <c r="C49" i="31" s="1"/>
  <c r="Q20" i="31"/>
  <c r="O20" i="31"/>
  <c r="O48" i="31" s="1"/>
  <c r="N14" i="24"/>
  <c r="M20" i="31"/>
  <c r="M48" i="31" s="1"/>
  <c r="E48" i="31"/>
  <c r="P14" i="24"/>
  <c r="D14" i="24"/>
  <c r="J14" i="24"/>
  <c r="I14" i="16"/>
  <c r="D86" i="20" s="1"/>
  <c r="L14" i="16"/>
  <c r="L12" i="13"/>
  <c r="D73" i="20" s="1"/>
  <c r="C187" i="20"/>
  <c r="K7" i="7"/>
  <c r="M5" i="31"/>
  <c r="G35" i="20"/>
  <c r="F103" i="20"/>
  <c r="F9" i="27"/>
  <c r="F13" i="27" s="1"/>
  <c r="G6" i="27"/>
  <c r="J13" i="27"/>
  <c r="K13" i="27"/>
  <c r="D13" i="27"/>
  <c r="E13" i="27"/>
  <c r="F102" i="20"/>
  <c r="H8" i="20"/>
  <c r="K6" i="7"/>
  <c r="G20" i="22"/>
  <c r="J20" i="22"/>
  <c r="E24" i="16"/>
  <c r="K48" i="31"/>
  <c r="J48" i="31"/>
  <c r="I6" i="23"/>
  <c r="H13" i="4"/>
  <c r="K8" i="4"/>
  <c r="K6" i="4"/>
  <c r="D14" i="16"/>
  <c r="E84" i="20" s="1"/>
  <c r="H84" i="20" s="1"/>
  <c r="O34" i="31"/>
  <c r="C42" i="31"/>
  <c r="E167" i="20" s="1"/>
  <c r="C43" i="31"/>
  <c r="C44" i="31"/>
  <c r="O7" i="24"/>
  <c r="M7" i="24"/>
  <c r="H22" i="12"/>
  <c r="I13" i="4"/>
  <c r="J13" i="4"/>
  <c r="E9" i="11"/>
  <c r="C183" i="20"/>
  <c r="H63" i="20"/>
  <c r="C191" i="20"/>
  <c r="C186" i="20"/>
  <c r="C185" i="20"/>
  <c r="G178" i="20"/>
  <c r="G177" i="20"/>
  <c r="G150" i="20"/>
  <c r="D136" i="20"/>
  <c r="H129" i="20"/>
  <c r="F129" i="20"/>
  <c r="H128" i="20"/>
  <c r="F128" i="20"/>
  <c r="H127" i="20"/>
  <c r="F127" i="20"/>
  <c r="F126" i="20"/>
  <c r="F124" i="20"/>
  <c r="G123" i="20"/>
  <c r="E123" i="20"/>
  <c r="H103" i="20"/>
  <c r="H102" i="20"/>
  <c r="G98" i="20"/>
  <c r="H97" i="20"/>
  <c r="D97" i="20"/>
  <c r="F97" i="20" s="1"/>
  <c r="H79" i="20"/>
  <c r="H59" i="20"/>
  <c r="F59" i="20"/>
  <c r="H53" i="20"/>
  <c r="H52" i="20"/>
  <c r="E51" i="20"/>
  <c r="D51" i="20"/>
  <c r="H50" i="20"/>
  <c r="H49" i="20"/>
  <c r="E48" i="20"/>
  <c r="D48" i="20"/>
  <c r="H46" i="20"/>
  <c r="H39" i="20"/>
  <c r="F39" i="20"/>
  <c r="F37" i="20"/>
  <c r="F36" i="20"/>
  <c r="E35" i="20"/>
  <c r="D35" i="20"/>
  <c r="F34" i="20"/>
  <c r="H33" i="20"/>
  <c r="E31" i="20"/>
  <c r="D31" i="20"/>
  <c r="H9" i="20"/>
  <c r="H7" i="20"/>
  <c r="G13" i="24"/>
  <c r="Q10" i="11"/>
  <c r="J22" i="22"/>
  <c r="G22" i="22"/>
  <c r="J21" i="22"/>
  <c r="G21" i="22"/>
  <c r="J19" i="22"/>
  <c r="G19" i="22"/>
  <c r="J18" i="22"/>
  <c r="G18" i="22"/>
  <c r="J17" i="22"/>
  <c r="G17" i="22"/>
  <c r="J16" i="22"/>
  <c r="G16" i="22"/>
  <c r="J14" i="22"/>
  <c r="G14" i="22"/>
  <c r="J13" i="22"/>
  <c r="J11" i="22"/>
  <c r="J10" i="22"/>
  <c r="G10" i="22"/>
  <c r="G9" i="22"/>
  <c r="J8" i="22"/>
  <c r="G8" i="22"/>
  <c r="F7" i="22"/>
  <c r="M12" i="29"/>
  <c r="M11" i="29"/>
  <c r="M9" i="29"/>
  <c r="O14" i="23"/>
  <c r="O15" i="23" s="1"/>
  <c r="R9" i="25"/>
  <c r="I12" i="25"/>
  <c r="K23" i="33"/>
  <c r="D19" i="20" s="1"/>
  <c r="H19" i="20" s="1"/>
  <c r="G13" i="4"/>
  <c r="I14" i="5"/>
  <c r="D47" i="20" s="1"/>
  <c r="D63" i="20"/>
  <c r="H64" i="20"/>
  <c r="D65" i="20"/>
  <c r="D13" i="4"/>
  <c r="J54" i="31"/>
  <c r="J52" i="31" s="1"/>
  <c r="J29" i="31"/>
  <c r="F14" i="24"/>
  <c r="E14" i="24"/>
  <c r="C14" i="24"/>
  <c r="H14" i="24"/>
  <c r="K14" i="24"/>
  <c r="L14" i="24"/>
  <c r="C31" i="31"/>
  <c r="C32" i="31"/>
  <c r="C33" i="31"/>
  <c r="C30" i="31"/>
  <c r="C26" i="31"/>
  <c r="C27" i="31"/>
  <c r="E153" i="20" s="1"/>
  <c r="C28" i="31"/>
  <c r="C25" i="31"/>
  <c r="C17" i="31"/>
  <c r="C18" i="31"/>
  <c r="C19" i="31"/>
  <c r="C16" i="31"/>
  <c r="H140" i="20"/>
  <c r="C8" i="31"/>
  <c r="E134" i="20" s="1"/>
  <c r="Q54" i="31"/>
  <c r="C6" i="31"/>
  <c r="E132" i="20" s="1"/>
  <c r="H132" i="20" s="1"/>
  <c r="C7" i="31"/>
  <c r="E133" i="20" s="1"/>
  <c r="D133" i="20" s="1"/>
  <c r="D131" i="20" s="1"/>
  <c r="C9" i="31"/>
  <c r="E135" i="20" s="1"/>
  <c r="H135" i="20" s="1"/>
  <c r="C37" i="31"/>
  <c r="E162" i="20" s="1"/>
  <c r="C39" i="31"/>
  <c r="E164" i="20" s="1"/>
  <c r="C41" i="31"/>
  <c r="C45" i="31"/>
  <c r="E168" i="20" s="1"/>
  <c r="C47" i="31"/>
  <c r="E170" i="20" s="1"/>
  <c r="M34" i="31"/>
  <c r="Q5" i="31"/>
  <c r="O5" i="31"/>
  <c r="M29" i="31"/>
  <c r="O29" i="31"/>
  <c r="M24" i="31"/>
  <c r="O24" i="31"/>
  <c r="M15" i="31"/>
  <c r="O15" i="31"/>
  <c r="Q15" i="31"/>
  <c r="M10" i="31"/>
  <c r="O10" i="31"/>
  <c r="Q29" i="31"/>
  <c r="Q24" i="31"/>
  <c r="Q10" i="31"/>
  <c r="R55" i="31"/>
  <c r="P55" i="31"/>
  <c r="N55" i="31"/>
  <c r="I52" i="31"/>
  <c r="M54" i="31"/>
  <c r="L54" i="31"/>
  <c r="L52" i="31" s="1"/>
  <c r="H52" i="31"/>
  <c r="G53" i="31"/>
  <c r="G52" i="31" s="1"/>
  <c r="F53" i="31"/>
  <c r="F52" i="31" s="1"/>
  <c r="E53" i="31"/>
  <c r="E52" i="31" s="1"/>
  <c r="D52" i="31"/>
  <c r="I48" i="31"/>
  <c r="L48" i="31"/>
  <c r="G48" i="31"/>
  <c r="C38" i="31"/>
  <c r="E163" i="20" s="1"/>
  <c r="C36" i="31"/>
  <c r="I29" i="31"/>
  <c r="L29" i="31"/>
  <c r="K29" i="31"/>
  <c r="H29" i="31"/>
  <c r="G29" i="31"/>
  <c r="F29" i="31"/>
  <c r="E29" i="31"/>
  <c r="D29" i="31"/>
  <c r="J24" i="31"/>
  <c r="I24" i="31"/>
  <c r="L24" i="31"/>
  <c r="K24" i="31"/>
  <c r="H24" i="31"/>
  <c r="G24" i="31"/>
  <c r="F24" i="31"/>
  <c r="E24" i="31"/>
  <c r="D24" i="31"/>
  <c r="J20" i="31"/>
  <c r="I20" i="31"/>
  <c r="L20" i="31"/>
  <c r="K20" i="31"/>
  <c r="H20" i="31"/>
  <c r="G20" i="31"/>
  <c r="F20" i="31"/>
  <c r="E20" i="31"/>
  <c r="D20" i="31"/>
  <c r="J15" i="31"/>
  <c r="I15" i="31"/>
  <c r="L15" i="31"/>
  <c r="K15" i="31"/>
  <c r="H15" i="31"/>
  <c r="G15" i="31"/>
  <c r="F15" i="31"/>
  <c r="E15" i="31"/>
  <c r="D15" i="31"/>
  <c r="J10" i="31"/>
  <c r="I10" i="31"/>
  <c r="L10" i="31"/>
  <c r="K10" i="31"/>
  <c r="H10" i="31"/>
  <c r="G10" i="31"/>
  <c r="F10" i="31"/>
  <c r="E10" i="31"/>
  <c r="D10" i="31"/>
  <c r="J5" i="31"/>
  <c r="I5" i="31"/>
  <c r="L5" i="31"/>
  <c r="K5" i="31"/>
  <c r="H5" i="31"/>
  <c r="G5" i="31"/>
  <c r="F5" i="31"/>
  <c r="E5" i="31"/>
  <c r="D5" i="31"/>
  <c r="I6" i="27"/>
  <c r="G7" i="27"/>
  <c r="I7" i="27"/>
  <c r="G8" i="27"/>
  <c r="I8" i="27"/>
  <c r="I9" i="27"/>
  <c r="G10" i="27"/>
  <c r="I10" i="27"/>
  <c r="G11" i="27"/>
  <c r="I11" i="27"/>
  <c r="G12" i="27"/>
  <c r="I12" i="27"/>
  <c r="C13" i="27"/>
  <c r="H13" i="27"/>
  <c r="L13" i="27"/>
  <c r="M13" i="27"/>
  <c r="N13" i="27"/>
  <c r="O13" i="27"/>
  <c r="P13" i="27"/>
  <c r="Q13" i="27"/>
  <c r="E14" i="28"/>
  <c r="F14" i="28"/>
  <c r="G14" i="28"/>
  <c r="H14" i="28"/>
  <c r="I14" i="28"/>
  <c r="J14" i="28"/>
  <c r="K14" i="28"/>
  <c r="L14" i="28"/>
  <c r="M14" i="28"/>
  <c r="N14" i="28"/>
  <c r="I7" i="23"/>
  <c r="I8" i="23"/>
  <c r="I9" i="23"/>
  <c r="I10" i="23"/>
  <c r="I11" i="23"/>
  <c r="I12" i="23"/>
  <c r="I13" i="23"/>
  <c r="P15" i="23"/>
  <c r="G7" i="24"/>
  <c r="I7" i="24"/>
  <c r="Q7" i="24"/>
  <c r="G8" i="24"/>
  <c r="I8" i="24"/>
  <c r="M8" i="24"/>
  <c r="O8" i="24"/>
  <c r="Q8" i="24"/>
  <c r="G9" i="24"/>
  <c r="I9" i="24"/>
  <c r="M9" i="24"/>
  <c r="O9" i="24"/>
  <c r="Q9" i="24"/>
  <c r="G10" i="24"/>
  <c r="I10" i="24"/>
  <c r="M10" i="24"/>
  <c r="O10" i="24"/>
  <c r="Q10" i="24"/>
  <c r="G11" i="24"/>
  <c r="I11" i="24"/>
  <c r="M11" i="24"/>
  <c r="O11" i="24"/>
  <c r="Q11" i="24"/>
  <c r="G12" i="24"/>
  <c r="I12" i="24"/>
  <c r="M12" i="24"/>
  <c r="O12" i="24"/>
  <c r="Q12" i="24"/>
  <c r="M13" i="24"/>
  <c r="O13" i="24"/>
  <c r="Q13" i="24"/>
  <c r="E6" i="25"/>
  <c r="G6" i="25"/>
  <c r="I6" i="25"/>
  <c r="N6" i="25"/>
  <c r="P6" i="25"/>
  <c r="R6" i="25"/>
  <c r="T6" i="25"/>
  <c r="E7" i="25"/>
  <c r="G7" i="25"/>
  <c r="I7" i="25"/>
  <c r="N7" i="25"/>
  <c r="P7" i="25"/>
  <c r="R7" i="25"/>
  <c r="T7" i="25"/>
  <c r="E8" i="25"/>
  <c r="G8" i="25"/>
  <c r="I8" i="25"/>
  <c r="N8" i="25"/>
  <c r="P8" i="25"/>
  <c r="R8" i="25"/>
  <c r="T8" i="25"/>
  <c r="E9" i="25"/>
  <c r="G9" i="25"/>
  <c r="I9" i="25"/>
  <c r="N9" i="25"/>
  <c r="P9" i="25"/>
  <c r="T9" i="25"/>
  <c r="E10" i="25"/>
  <c r="G10" i="25"/>
  <c r="I10" i="25"/>
  <c r="N10" i="25"/>
  <c r="P10" i="25"/>
  <c r="R10" i="25"/>
  <c r="T10" i="25"/>
  <c r="E11" i="25"/>
  <c r="G11" i="25"/>
  <c r="I11" i="25"/>
  <c r="N11" i="25"/>
  <c r="P11" i="25"/>
  <c r="R11" i="25"/>
  <c r="T11" i="25"/>
  <c r="E12" i="25"/>
  <c r="G12" i="25"/>
  <c r="N12" i="25"/>
  <c r="P12" i="25"/>
  <c r="R12" i="25"/>
  <c r="T12" i="25"/>
  <c r="U13" i="25"/>
  <c r="V13" i="25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Z13" i="26"/>
  <c r="AA13" i="26"/>
  <c r="AB13" i="26"/>
  <c r="AC13" i="26"/>
  <c r="AD1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J5" i="19"/>
  <c r="N5" i="19"/>
  <c r="J6" i="19"/>
  <c r="N6" i="19"/>
  <c r="J7" i="19"/>
  <c r="N7" i="19"/>
  <c r="J8" i="19"/>
  <c r="N8" i="19"/>
  <c r="J9" i="19"/>
  <c r="N9" i="19"/>
  <c r="J10" i="19"/>
  <c r="N10" i="19"/>
  <c r="R12" i="19"/>
  <c r="C13" i="19"/>
  <c r="D13" i="19"/>
  <c r="E13" i="19"/>
  <c r="G13" i="19"/>
  <c r="H13" i="19"/>
  <c r="I13" i="19"/>
  <c r="K13" i="19"/>
  <c r="L13" i="19"/>
  <c r="M13" i="19"/>
  <c r="O13" i="19"/>
  <c r="P13" i="19"/>
  <c r="Q13" i="19"/>
  <c r="F19" i="19"/>
  <c r="N19" i="19"/>
  <c r="F20" i="19"/>
  <c r="N20" i="19"/>
  <c r="F21" i="19"/>
  <c r="N21" i="19"/>
  <c r="F22" i="19"/>
  <c r="N22" i="19"/>
  <c r="F23" i="19"/>
  <c r="N23" i="19"/>
  <c r="J24" i="19"/>
  <c r="N24" i="19"/>
  <c r="C25" i="19"/>
  <c r="D25" i="19"/>
  <c r="E25" i="19"/>
  <c r="G25" i="19"/>
  <c r="J25" i="19" s="1"/>
  <c r="K25" i="19"/>
  <c r="L25" i="19"/>
  <c r="M25" i="19"/>
  <c r="F5" i="14"/>
  <c r="J5" i="14"/>
  <c r="M5" i="14"/>
  <c r="F6" i="14"/>
  <c r="J6" i="14"/>
  <c r="M6" i="14"/>
  <c r="N6" i="14" s="1"/>
  <c r="F7" i="14"/>
  <c r="J7" i="14"/>
  <c r="M7" i="14"/>
  <c r="N7" i="14" s="1"/>
  <c r="F8" i="14"/>
  <c r="J8" i="14"/>
  <c r="M8" i="14"/>
  <c r="N8" i="14" s="1"/>
  <c r="F9" i="14"/>
  <c r="J9" i="14"/>
  <c r="M9" i="14"/>
  <c r="N9" i="14" s="1"/>
  <c r="F10" i="14"/>
  <c r="J10" i="14"/>
  <c r="M10" i="14"/>
  <c r="N10" i="14" s="1"/>
  <c r="F11" i="14"/>
  <c r="J11" i="14"/>
  <c r="M11" i="14"/>
  <c r="N11" i="14" s="1"/>
  <c r="C12" i="14"/>
  <c r="D12" i="14"/>
  <c r="E12" i="14"/>
  <c r="G12" i="14"/>
  <c r="H12" i="14"/>
  <c r="I12" i="14"/>
  <c r="K12" i="14"/>
  <c r="L12" i="14"/>
  <c r="F16" i="14"/>
  <c r="I16" i="14"/>
  <c r="J16" i="14" s="1"/>
  <c r="F17" i="14"/>
  <c r="I17" i="14"/>
  <c r="J17" i="14" s="1"/>
  <c r="F18" i="14"/>
  <c r="I18" i="14"/>
  <c r="F19" i="14"/>
  <c r="I19" i="14"/>
  <c r="J19" i="14" s="1"/>
  <c r="F20" i="14"/>
  <c r="I20" i="14"/>
  <c r="J20" i="14" s="1"/>
  <c r="F21" i="14"/>
  <c r="I21" i="14"/>
  <c r="J21" i="14" s="1"/>
  <c r="F22" i="14"/>
  <c r="I22" i="14"/>
  <c r="J22" i="14" s="1"/>
  <c r="C23" i="14"/>
  <c r="D23" i="14"/>
  <c r="E23" i="14"/>
  <c r="G23" i="14"/>
  <c r="H23" i="14"/>
  <c r="F5" i="15"/>
  <c r="J5" i="15"/>
  <c r="N5" i="15"/>
  <c r="R5" i="15"/>
  <c r="F6" i="15"/>
  <c r="N6" i="15"/>
  <c r="R6" i="15"/>
  <c r="F7" i="15"/>
  <c r="N7" i="15"/>
  <c r="R7" i="15"/>
  <c r="F8" i="15"/>
  <c r="N8" i="15"/>
  <c r="R8" i="15"/>
  <c r="F9" i="15"/>
  <c r="N9" i="15"/>
  <c r="R9" i="15"/>
  <c r="F10" i="15"/>
  <c r="N10" i="15"/>
  <c r="R10" i="15"/>
  <c r="F11" i="15"/>
  <c r="N11" i="15"/>
  <c r="R11" i="15"/>
  <c r="F12" i="15"/>
  <c r="J12" i="15"/>
  <c r="N12" i="15"/>
  <c r="R12" i="15"/>
  <c r="C13" i="15"/>
  <c r="D13" i="15"/>
  <c r="E13" i="15"/>
  <c r="G13" i="15"/>
  <c r="H13" i="15"/>
  <c r="I13" i="15"/>
  <c r="K13" i="15"/>
  <c r="L13" i="15"/>
  <c r="M13" i="15"/>
  <c r="O13" i="15"/>
  <c r="P13" i="15"/>
  <c r="Q13" i="15"/>
  <c r="D26" i="15"/>
  <c r="E26" i="15"/>
  <c r="F26" i="15" s="1"/>
  <c r="H26" i="15"/>
  <c r="I26" i="15"/>
  <c r="J26" i="15" s="1"/>
  <c r="L26" i="15"/>
  <c r="M26" i="15"/>
  <c r="N26" i="15" s="1"/>
  <c r="P26" i="15"/>
  <c r="Q26" i="15"/>
  <c r="R26" i="15" s="1"/>
  <c r="H4" i="16"/>
  <c r="K4" i="16"/>
  <c r="N4" i="16"/>
  <c r="H5" i="16"/>
  <c r="K5" i="16"/>
  <c r="N5" i="16"/>
  <c r="H6" i="16"/>
  <c r="K6" i="16"/>
  <c r="N6" i="16"/>
  <c r="E7" i="16"/>
  <c r="H7" i="16"/>
  <c r="K7" i="16"/>
  <c r="N7" i="16"/>
  <c r="E8" i="16"/>
  <c r="H8" i="16"/>
  <c r="K8" i="16"/>
  <c r="N8" i="16"/>
  <c r="H9" i="16"/>
  <c r="K9" i="16"/>
  <c r="N9" i="16"/>
  <c r="H10" i="16"/>
  <c r="K10" i="16"/>
  <c r="N10" i="16"/>
  <c r="E11" i="16"/>
  <c r="E13" i="16"/>
  <c r="C14" i="16"/>
  <c r="D84" i="20" s="1"/>
  <c r="F14" i="16"/>
  <c r="D85" i="20" s="1"/>
  <c r="G14" i="16"/>
  <c r="E85" i="20" s="1"/>
  <c r="H85" i="20" s="1"/>
  <c r="J14" i="16"/>
  <c r="E86" i="20" s="1"/>
  <c r="H86" i="20" s="1"/>
  <c r="E18" i="16"/>
  <c r="H18" i="16"/>
  <c r="K18" i="16"/>
  <c r="N18" i="16"/>
  <c r="E19" i="16"/>
  <c r="H19" i="16"/>
  <c r="K19" i="16"/>
  <c r="N19" i="16"/>
  <c r="E20" i="16"/>
  <c r="H20" i="16"/>
  <c r="K20" i="16"/>
  <c r="N20" i="16"/>
  <c r="E21" i="16"/>
  <c r="H21" i="16"/>
  <c r="K21" i="16"/>
  <c r="N21" i="16"/>
  <c r="E22" i="16"/>
  <c r="H22" i="16"/>
  <c r="K22" i="16"/>
  <c r="N22" i="16"/>
  <c r="E23" i="16"/>
  <c r="H23" i="16"/>
  <c r="K23" i="16"/>
  <c r="N23" i="16"/>
  <c r="H24" i="16"/>
  <c r="K24" i="16"/>
  <c r="N24" i="16"/>
  <c r="C25" i="16"/>
  <c r="D80" i="20" s="1"/>
  <c r="D25" i="16"/>
  <c r="E80" i="20" s="1"/>
  <c r="H80" i="20" s="1"/>
  <c r="F25" i="16"/>
  <c r="D81" i="20" s="1"/>
  <c r="G25" i="16"/>
  <c r="E81" i="20" s="1"/>
  <c r="H81" i="20" s="1"/>
  <c r="I25" i="16"/>
  <c r="D83" i="20" s="1"/>
  <c r="J25" i="16"/>
  <c r="E83" i="20" s="1"/>
  <c r="H83" i="20" s="1"/>
  <c r="L25" i="16"/>
  <c r="D82" i="20" s="1"/>
  <c r="M25" i="16"/>
  <c r="E82" i="20" s="1"/>
  <c r="H82" i="20" s="1"/>
  <c r="E5" i="13"/>
  <c r="H5" i="13"/>
  <c r="K5" i="13"/>
  <c r="N5" i="13"/>
  <c r="E6" i="13"/>
  <c r="H6" i="13"/>
  <c r="K6" i="13"/>
  <c r="N6" i="13"/>
  <c r="E7" i="13"/>
  <c r="H7" i="13"/>
  <c r="K7" i="13"/>
  <c r="N7" i="13"/>
  <c r="E8" i="13"/>
  <c r="H8" i="13"/>
  <c r="K8" i="13"/>
  <c r="N8" i="13"/>
  <c r="E9" i="13"/>
  <c r="H9" i="13"/>
  <c r="K9" i="13"/>
  <c r="N9" i="13"/>
  <c r="E10" i="13"/>
  <c r="H10" i="13"/>
  <c r="K10" i="13"/>
  <c r="N10" i="13"/>
  <c r="E11" i="13"/>
  <c r="H11" i="13"/>
  <c r="K11" i="13"/>
  <c r="N11" i="13"/>
  <c r="C12" i="13"/>
  <c r="D12" i="13"/>
  <c r="E69" i="20" s="1"/>
  <c r="F12" i="13"/>
  <c r="D70" i="20" s="1"/>
  <c r="G12" i="13"/>
  <c r="E70" i="20" s="1"/>
  <c r="H70" i="20" s="1"/>
  <c r="I12" i="13"/>
  <c r="D72" i="20" s="1"/>
  <c r="J12" i="13"/>
  <c r="E72" i="20" s="1"/>
  <c r="M12" i="13"/>
  <c r="E73" i="20" s="1"/>
  <c r="H73" i="20" s="1"/>
  <c r="E16" i="13"/>
  <c r="H16" i="13"/>
  <c r="E17" i="13"/>
  <c r="H17" i="13"/>
  <c r="E18" i="13"/>
  <c r="H18" i="13"/>
  <c r="E19" i="13"/>
  <c r="H19" i="13"/>
  <c r="E20" i="13"/>
  <c r="H20" i="13"/>
  <c r="E21" i="13"/>
  <c r="H21" i="13"/>
  <c r="E22" i="13"/>
  <c r="H22" i="13"/>
  <c r="C23" i="13"/>
  <c r="D74" i="20" s="1"/>
  <c r="D23" i="13"/>
  <c r="E74" i="20" s="1"/>
  <c r="F23" i="13"/>
  <c r="D75" i="20" s="1"/>
  <c r="G23" i="13"/>
  <c r="E75" i="20" s="1"/>
  <c r="H75" i="20" s="1"/>
  <c r="D30" i="13"/>
  <c r="E30" i="13" s="1"/>
  <c r="D31" i="13"/>
  <c r="E31" i="13" s="1"/>
  <c r="D32" i="13"/>
  <c r="E32" i="13" s="1"/>
  <c r="D33" i="13"/>
  <c r="E33" i="13" s="1"/>
  <c r="D34" i="13"/>
  <c r="E34" i="13" s="1"/>
  <c r="D35" i="13"/>
  <c r="E35" i="13" s="1"/>
  <c r="C37" i="13"/>
  <c r="F37" i="13"/>
  <c r="G37" i="13"/>
  <c r="H37" i="13"/>
  <c r="I37" i="13"/>
  <c r="J37" i="13"/>
  <c r="K37" i="13"/>
  <c r="L37" i="13"/>
  <c r="M37" i="13"/>
  <c r="N37" i="13"/>
  <c r="E107" i="20"/>
  <c r="H107" i="20" s="1"/>
  <c r="E99" i="20"/>
  <c r="E98" i="20" s="1"/>
  <c r="E108" i="20"/>
  <c r="H108" i="20" s="1"/>
  <c r="E106" i="20"/>
  <c r="H106" i="20" s="1"/>
  <c r="P7" i="12"/>
  <c r="P8" i="12"/>
  <c r="P9" i="12"/>
  <c r="P10" i="12"/>
  <c r="P11" i="12"/>
  <c r="P12" i="12"/>
  <c r="P13" i="12"/>
  <c r="N14" i="12"/>
  <c r="O14" i="12"/>
  <c r="E24" i="12"/>
  <c r="H24" i="12"/>
  <c r="M24" i="12"/>
  <c r="P24" i="12"/>
  <c r="S24" i="12"/>
  <c r="E26" i="12"/>
  <c r="H26" i="12"/>
  <c r="M26" i="12"/>
  <c r="P26" i="12"/>
  <c r="S26" i="12"/>
  <c r="E25" i="12"/>
  <c r="H25" i="12"/>
  <c r="M25" i="12"/>
  <c r="P25" i="12"/>
  <c r="S25" i="12"/>
  <c r="E27" i="12"/>
  <c r="H27" i="12"/>
  <c r="M27" i="12"/>
  <c r="P27" i="12"/>
  <c r="S27" i="12"/>
  <c r="E28" i="12"/>
  <c r="H28" i="12"/>
  <c r="M28" i="12"/>
  <c r="P28" i="12"/>
  <c r="S28" i="12"/>
  <c r="E29" i="12"/>
  <c r="H29" i="12"/>
  <c r="M29" i="12"/>
  <c r="P29" i="12"/>
  <c r="S29" i="12"/>
  <c r="E30" i="12"/>
  <c r="H30" i="12"/>
  <c r="M30" i="12"/>
  <c r="P30" i="12"/>
  <c r="S30" i="12"/>
  <c r="E22" i="12"/>
  <c r="P22" i="12"/>
  <c r="S22" i="12"/>
  <c r="E23" i="12"/>
  <c r="D88" i="20"/>
  <c r="E88" i="20"/>
  <c r="H88" i="20" s="1"/>
  <c r="D93" i="20"/>
  <c r="E93" i="20"/>
  <c r="H94" i="20"/>
  <c r="D92" i="20"/>
  <c r="E92" i="20"/>
  <c r="H92" i="20" s="1"/>
  <c r="D90" i="20"/>
  <c r="E90" i="20"/>
  <c r="D89" i="20"/>
  <c r="E89" i="20"/>
  <c r="H89" i="20" s="1"/>
  <c r="E91" i="20"/>
  <c r="H91" i="20" s="1"/>
  <c r="E11" i="7"/>
  <c r="I11" i="7"/>
  <c r="E10" i="7"/>
  <c r="I10" i="7"/>
  <c r="K10" i="7"/>
  <c r="E9" i="7"/>
  <c r="I9" i="7"/>
  <c r="K9" i="7"/>
  <c r="E7" i="7"/>
  <c r="I7" i="7"/>
  <c r="E8" i="7"/>
  <c r="I8" i="7"/>
  <c r="K8" i="7"/>
  <c r="E6" i="7"/>
  <c r="I6" i="7"/>
  <c r="E13" i="2"/>
  <c r="H13" i="2"/>
  <c r="K13" i="2"/>
  <c r="N13" i="2"/>
  <c r="E14" i="2"/>
  <c r="H14" i="2"/>
  <c r="N14" i="2"/>
  <c r="E12" i="2"/>
  <c r="H12" i="2"/>
  <c r="K12" i="2"/>
  <c r="N12" i="2"/>
  <c r="E11" i="2"/>
  <c r="H11" i="2"/>
  <c r="K11" i="2"/>
  <c r="N11" i="2"/>
  <c r="E9" i="2"/>
  <c r="H9" i="2"/>
  <c r="K9" i="2"/>
  <c r="N9" i="2"/>
  <c r="E10" i="2"/>
  <c r="H10" i="2"/>
  <c r="K10" i="2"/>
  <c r="N10" i="2"/>
  <c r="E8" i="2"/>
  <c r="H8" i="2"/>
  <c r="N8" i="2"/>
  <c r="E7" i="2"/>
  <c r="H7" i="2"/>
  <c r="K7" i="2"/>
  <c r="N7" i="2"/>
  <c r="E15" i="2"/>
  <c r="H15" i="2"/>
  <c r="K15" i="2"/>
  <c r="N15" i="2"/>
  <c r="E6" i="2"/>
  <c r="H6" i="2"/>
  <c r="K6" i="2"/>
  <c r="N6" i="2"/>
  <c r="H58" i="20"/>
  <c r="H60" i="20"/>
  <c r="E5" i="4"/>
  <c r="E6" i="4"/>
  <c r="E7" i="4"/>
  <c r="E8" i="4"/>
  <c r="E9" i="4"/>
  <c r="E10" i="4"/>
  <c r="E11" i="4"/>
  <c r="F13" i="4"/>
  <c r="H7" i="11"/>
  <c r="N7" i="11"/>
  <c r="N8" i="11"/>
  <c r="H9" i="11"/>
  <c r="N9" i="11"/>
  <c r="H10" i="11"/>
  <c r="N10" i="11"/>
  <c r="N11" i="11"/>
  <c r="N12" i="11"/>
  <c r="C13" i="11"/>
  <c r="D13" i="11"/>
  <c r="F13" i="11"/>
  <c r="G13" i="11"/>
  <c r="H13" i="11" s="1"/>
  <c r="I13" i="11"/>
  <c r="J13" i="11"/>
  <c r="L13" i="11"/>
  <c r="M13" i="11"/>
  <c r="O13" i="11"/>
  <c r="P13" i="11"/>
  <c r="E7" i="5"/>
  <c r="H7" i="5"/>
  <c r="K7" i="5"/>
  <c r="D8" i="5"/>
  <c r="E8" i="5" s="1"/>
  <c r="H8" i="5"/>
  <c r="K8" i="5"/>
  <c r="D9" i="5"/>
  <c r="E9" i="5" s="1"/>
  <c r="H9" i="5"/>
  <c r="K9" i="5"/>
  <c r="D10" i="5"/>
  <c r="E10" i="5" s="1"/>
  <c r="H10" i="5"/>
  <c r="K10" i="5"/>
  <c r="D11" i="5"/>
  <c r="E11" i="5" s="1"/>
  <c r="H11" i="5"/>
  <c r="K11" i="5"/>
  <c r="D12" i="5"/>
  <c r="E12" i="5" s="1"/>
  <c r="H12" i="5"/>
  <c r="K12" i="5"/>
  <c r="F14" i="5"/>
  <c r="D46" i="20" s="1"/>
  <c r="F46" i="20" s="1"/>
  <c r="J14" i="5"/>
  <c r="E19" i="5"/>
  <c r="K19" i="5"/>
  <c r="E20" i="5"/>
  <c r="K20" i="5"/>
  <c r="E21" i="5"/>
  <c r="K21" i="5"/>
  <c r="E22" i="5"/>
  <c r="K22" i="5"/>
  <c r="E23" i="5"/>
  <c r="K23" i="5"/>
  <c r="E24" i="5"/>
  <c r="K24" i="5"/>
  <c r="E25" i="5"/>
  <c r="K25" i="5"/>
  <c r="C27" i="5"/>
  <c r="D27" i="5"/>
  <c r="F27" i="5"/>
  <c r="D54" i="20" s="1"/>
  <c r="G27" i="5"/>
  <c r="E54" i="20" s="1"/>
  <c r="H54" i="20" s="1"/>
  <c r="I27" i="5"/>
  <c r="J27" i="5"/>
  <c r="E6" i="1"/>
  <c r="I6" i="1"/>
  <c r="L6" i="1"/>
  <c r="O6" i="1"/>
  <c r="E7" i="1"/>
  <c r="I7" i="1"/>
  <c r="L7" i="1"/>
  <c r="O7" i="1"/>
  <c r="E8" i="1"/>
  <c r="I8" i="1"/>
  <c r="L8" i="1"/>
  <c r="O8" i="1"/>
  <c r="R8" i="1"/>
  <c r="E9" i="1"/>
  <c r="I9" i="1"/>
  <c r="L9" i="1"/>
  <c r="O9" i="1"/>
  <c r="R9" i="1"/>
  <c r="E10" i="1"/>
  <c r="I10" i="1"/>
  <c r="L10" i="1"/>
  <c r="O10" i="1"/>
  <c r="R10" i="1"/>
  <c r="E11" i="1"/>
  <c r="I11" i="1"/>
  <c r="O11" i="1"/>
  <c r="R11" i="1"/>
  <c r="E12" i="1"/>
  <c r="I12" i="1"/>
  <c r="L12" i="1"/>
  <c r="O12" i="1"/>
  <c r="R12" i="1"/>
  <c r="C13" i="1"/>
  <c r="J13" i="1"/>
  <c r="M13" i="1"/>
  <c r="N13" i="1"/>
  <c r="P13" i="1"/>
  <c r="Q13" i="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C6" i="21"/>
  <c r="C7" i="21"/>
  <c r="C8" i="21"/>
  <c r="C9" i="21"/>
  <c r="C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C12" i="21"/>
  <c r="C13" i="21"/>
  <c r="C14" i="21"/>
  <c r="C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C17" i="21"/>
  <c r="C18" i="21"/>
  <c r="C19" i="21"/>
  <c r="C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C22" i="21"/>
  <c r="C23" i="21"/>
  <c r="C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C26" i="21"/>
  <c r="C27" i="21"/>
  <c r="C28" i="21"/>
  <c r="C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C31" i="21"/>
  <c r="C32" i="21"/>
  <c r="C33" i="21"/>
  <c r="C34" i="21"/>
  <c r="C35" i="21"/>
  <c r="E36" i="21"/>
  <c r="C36" i="21" s="1"/>
  <c r="C37" i="21"/>
  <c r="D38" i="21"/>
  <c r="C38" i="21" s="1"/>
  <c r="C39" i="21"/>
  <c r="G40" i="21"/>
  <c r="C40" i="21" s="1"/>
  <c r="C41" i="21"/>
  <c r="C42" i="21"/>
  <c r="C43" i="21"/>
  <c r="C44" i="21"/>
  <c r="C45" i="21"/>
  <c r="O46" i="21"/>
  <c r="D47" i="21"/>
  <c r="D46" i="21" s="1"/>
  <c r="E47" i="21"/>
  <c r="E46" i="21" s="1"/>
  <c r="F47" i="21"/>
  <c r="F46" i="21" s="1"/>
  <c r="G47" i="21"/>
  <c r="G46" i="21" s="1"/>
  <c r="H47" i="21"/>
  <c r="H46" i="21" s="1"/>
  <c r="I48" i="21"/>
  <c r="I46" i="21" s="1"/>
  <c r="J48" i="21"/>
  <c r="J46" i="21" s="1"/>
  <c r="K48" i="21"/>
  <c r="K46" i="21" s="1"/>
  <c r="L48" i="21"/>
  <c r="L46" i="21" s="1"/>
  <c r="M48" i="21"/>
  <c r="M46" i="21" s="1"/>
  <c r="N48" i="21"/>
  <c r="N46" i="21" s="1"/>
  <c r="P49" i="21"/>
  <c r="P46" i="21" s="1"/>
  <c r="Q49" i="21"/>
  <c r="Q46" i="21" s="1"/>
  <c r="R49" i="21"/>
  <c r="R46" i="21" s="1"/>
  <c r="O50" i="21"/>
  <c r="D51" i="21"/>
  <c r="D50" i="21" s="1"/>
  <c r="E51" i="21"/>
  <c r="E50" i="21" s="1"/>
  <c r="F51" i="21"/>
  <c r="F50" i="21" s="1"/>
  <c r="G51" i="21"/>
  <c r="G50" i="21" s="1"/>
  <c r="H51" i="21"/>
  <c r="H50" i="21" s="1"/>
  <c r="I52" i="21"/>
  <c r="I50" i="21" s="1"/>
  <c r="J52" i="21"/>
  <c r="J50" i="21" s="1"/>
  <c r="K52" i="21"/>
  <c r="K50" i="21" s="1"/>
  <c r="L52" i="21"/>
  <c r="L50" i="21" s="1"/>
  <c r="M52" i="21"/>
  <c r="M50" i="21" s="1"/>
  <c r="N52" i="21"/>
  <c r="N50" i="21" s="1"/>
  <c r="P53" i="21"/>
  <c r="P50" i="21" s="1"/>
  <c r="Q53" i="21"/>
  <c r="Q50" i="21" s="1"/>
  <c r="R53" i="21"/>
  <c r="R50" i="21" s="1"/>
  <c r="M8" i="29"/>
  <c r="N8" i="29" s="1"/>
  <c r="N9" i="29"/>
  <c r="N13" i="29"/>
  <c r="C13" i="4"/>
  <c r="E13" i="4" s="1"/>
  <c r="O15" i="24"/>
  <c r="Q15" i="24"/>
  <c r="C40" i="31"/>
  <c r="E165" i="20" s="1"/>
  <c r="G11" i="22"/>
  <c r="C14" i="5"/>
  <c r="I13" i="24"/>
  <c r="C51" i="31" l="1"/>
  <c r="C50" i="31"/>
  <c r="N13" i="11"/>
  <c r="F132" i="20"/>
  <c r="F133" i="20"/>
  <c r="C48" i="21"/>
  <c r="E47" i="20"/>
  <c r="H47" i="20" s="1"/>
  <c r="K14" i="5"/>
  <c r="E172" i="20"/>
  <c r="H37" i="38" s="1"/>
  <c r="E174" i="20"/>
  <c r="F54" i="20"/>
  <c r="E145" i="20"/>
  <c r="H145" i="20" s="1"/>
  <c r="E154" i="20"/>
  <c r="H154" i="20" s="1"/>
  <c r="E166" i="20"/>
  <c r="H166" i="20" s="1"/>
  <c r="E159" i="20"/>
  <c r="H159" i="20" s="1"/>
  <c r="E157" i="20"/>
  <c r="H157" i="20" s="1"/>
  <c r="E152" i="20"/>
  <c r="H152" i="20" s="1"/>
  <c r="E148" i="20"/>
  <c r="E143" i="20"/>
  <c r="F143" i="20" s="1"/>
  <c r="E156" i="20"/>
  <c r="H156" i="20" s="1"/>
  <c r="E151" i="20"/>
  <c r="H151" i="20" s="1"/>
  <c r="E147" i="20"/>
  <c r="E142" i="20"/>
  <c r="F142" i="20" s="1"/>
  <c r="E149" i="20"/>
  <c r="E158" i="20"/>
  <c r="H158" i="20" s="1"/>
  <c r="E144" i="20"/>
  <c r="F144" i="20" s="1"/>
  <c r="H169" i="20"/>
  <c r="M52" i="31"/>
  <c r="C52" i="21"/>
  <c r="R13" i="15"/>
  <c r="N13" i="19"/>
  <c r="H34" i="38"/>
  <c r="D79" i="20"/>
  <c r="F79" i="20" s="1"/>
  <c r="N14" i="23"/>
  <c r="M14" i="23" s="1"/>
  <c r="N14" i="16"/>
  <c r="H99" i="20"/>
  <c r="F93" i="20"/>
  <c r="F72" i="20"/>
  <c r="F69" i="20"/>
  <c r="E68" i="20" s="1"/>
  <c r="F65" i="20"/>
  <c r="H170" i="20"/>
  <c r="H168" i="20"/>
  <c r="H167" i="20"/>
  <c r="C10" i="31"/>
  <c r="F63" i="20"/>
  <c r="F139" i="20"/>
  <c r="H139" i="20"/>
  <c r="F138" i="20"/>
  <c r="H138" i="20"/>
  <c r="H65" i="20"/>
  <c r="F57" i="20"/>
  <c r="H57" i="20"/>
  <c r="H165" i="20"/>
  <c r="H164" i="20"/>
  <c r="H163" i="20"/>
  <c r="H162" i="20"/>
  <c r="E161" i="20"/>
  <c r="H161" i="20" s="1"/>
  <c r="U9" i="31"/>
  <c r="F140" i="20"/>
  <c r="F12" i="14"/>
  <c r="N25" i="19"/>
  <c r="O13" i="1"/>
  <c r="D45" i="20"/>
  <c r="P14" i="12"/>
  <c r="F74" i="20"/>
  <c r="F58" i="20"/>
  <c r="F60" i="20"/>
  <c r="F64" i="20"/>
  <c r="C34" i="31"/>
  <c r="F153" i="20"/>
  <c r="K15" i="24"/>
  <c r="K13" i="4"/>
  <c r="F90" i="20"/>
  <c r="H74" i="20"/>
  <c r="F48" i="20"/>
  <c r="F51" i="20"/>
  <c r="H48" i="20"/>
  <c r="H31" i="20"/>
  <c r="F31" i="20"/>
  <c r="F89" i="20"/>
  <c r="H90" i="20"/>
  <c r="F92" i="20"/>
  <c r="H93" i="20"/>
  <c r="F88" i="20"/>
  <c r="F82" i="20"/>
  <c r="F83" i="20"/>
  <c r="F81" i="20"/>
  <c r="F80" i="20"/>
  <c r="F86" i="20"/>
  <c r="F85" i="20"/>
  <c r="F84" i="20"/>
  <c r="F75" i="20"/>
  <c r="F73" i="20"/>
  <c r="H72" i="20"/>
  <c r="F70" i="20"/>
  <c r="H69" i="20"/>
  <c r="O52" i="31"/>
  <c r="C184" i="20"/>
  <c r="C181" i="20" s="1"/>
  <c r="N13" i="15"/>
  <c r="R13" i="19"/>
  <c r="I23" i="14"/>
  <c r="J23" i="14" s="1"/>
  <c r="G12" i="22"/>
  <c r="G7" i="22" s="1"/>
  <c r="F13" i="15"/>
  <c r="D14" i="28"/>
  <c r="J7" i="22"/>
  <c r="N15" i="23"/>
  <c r="C53" i="21"/>
  <c r="R13" i="1"/>
  <c r="Q13" i="11"/>
  <c r="H31" i="12"/>
  <c r="F23" i="14"/>
  <c r="J18" i="14"/>
  <c r="C14" i="28"/>
  <c r="I13" i="27"/>
  <c r="G9" i="27"/>
  <c r="L14" i="23"/>
  <c r="M15" i="23"/>
  <c r="C47" i="21"/>
  <c r="E13" i="11"/>
  <c r="I7" i="22"/>
  <c r="C16" i="21"/>
  <c r="C11" i="21"/>
  <c r="J13" i="15"/>
  <c r="J12" i="14"/>
  <c r="M12" i="14"/>
  <c r="N12" i="14" s="1"/>
  <c r="F25" i="19"/>
  <c r="G13" i="27"/>
  <c r="C25" i="21"/>
  <c r="C21" i="21"/>
  <c r="C5" i="21"/>
  <c r="K13" i="11"/>
  <c r="C30" i="21"/>
  <c r="J13" i="19"/>
  <c r="F134" i="20"/>
  <c r="H123" i="20"/>
  <c r="D37" i="13"/>
  <c r="E37" i="13" s="1"/>
  <c r="G14" i="24"/>
  <c r="N12" i="13"/>
  <c r="C53" i="31"/>
  <c r="H25" i="16"/>
  <c r="N25" i="16"/>
  <c r="H51" i="20"/>
  <c r="N13" i="25"/>
  <c r="I13" i="25"/>
  <c r="E12" i="13"/>
  <c r="H33" i="38" s="1"/>
  <c r="C55" i="31"/>
  <c r="H98" i="20"/>
  <c r="F123" i="20"/>
  <c r="E131" i="20"/>
  <c r="H131" i="20" s="1"/>
  <c r="S31" i="12"/>
  <c r="I14" i="24"/>
  <c r="Q14" i="24"/>
  <c r="H35" i="38" s="1"/>
  <c r="M14" i="24"/>
  <c r="R13" i="25"/>
  <c r="P13" i="25"/>
  <c r="G13" i="25"/>
  <c r="T13" i="25"/>
  <c r="E13" i="25"/>
  <c r="N16" i="2"/>
  <c r="H27" i="5"/>
  <c r="E27" i="5"/>
  <c r="K27" i="5"/>
  <c r="H14" i="5"/>
  <c r="E25" i="16"/>
  <c r="K25" i="16"/>
  <c r="K14" i="16"/>
  <c r="H14" i="16"/>
  <c r="E14" i="16"/>
  <c r="H23" i="13"/>
  <c r="E23" i="13"/>
  <c r="K12" i="13"/>
  <c r="H12" i="13"/>
  <c r="Q52" i="31"/>
  <c r="C5" i="31"/>
  <c r="C54" i="31"/>
  <c r="C20" i="31"/>
  <c r="C24" i="31"/>
  <c r="C29" i="31"/>
  <c r="C15" i="31"/>
  <c r="C51" i="21"/>
  <c r="C49" i="21"/>
  <c r="N5" i="14"/>
  <c r="H134" i="20"/>
  <c r="M15" i="24"/>
  <c r="H133" i="20"/>
  <c r="D14" i="5"/>
  <c r="E14" i="5" s="1"/>
  <c r="F35" i="20"/>
  <c r="F135" i="20"/>
  <c r="J37" i="38" l="1"/>
  <c r="I37" i="38"/>
  <c r="J35" i="38"/>
  <c r="I35" i="38"/>
  <c r="J34" i="38"/>
  <c r="I34" i="38"/>
  <c r="E45" i="20"/>
  <c r="H45" i="20" s="1"/>
  <c r="F47" i="20"/>
  <c r="J33" i="38"/>
  <c r="F33" i="38"/>
  <c r="G33" i="38" s="1"/>
  <c r="I33" i="38"/>
  <c r="E173" i="20"/>
  <c r="H38" i="38" s="1"/>
  <c r="H144" i="20"/>
  <c r="E155" i="20"/>
  <c r="H155" i="20" s="1"/>
  <c r="F151" i="20"/>
  <c r="E141" i="20"/>
  <c r="F141" i="20" s="1"/>
  <c r="H142" i="20"/>
  <c r="F152" i="20"/>
  <c r="H143" i="20"/>
  <c r="E160" i="20"/>
  <c r="H160" i="20" s="1"/>
  <c r="H38" i="30"/>
  <c r="J38" i="30" s="1"/>
  <c r="H39" i="30"/>
  <c r="I39" i="30" s="1"/>
  <c r="H43" i="30"/>
  <c r="F43" i="30" s="1"/>
  <c r="G43" i="30" s="1"/>
  <c r="G50" i="30" s="1"/>
  <c r="E136" i="20"/>
  <c r="H137" i="20"/>
  <c r="F174" i="20"/>
  <c r="H147" i="20"/>
  <c r="F172" i="20"/>
  <c r="F137" i="20"/>
  <c r="E176" i="20"/>
  <c r="H176" i="20" s="1"/>
  <c r="E177" i="20"/>
  <c r="H177" i="20" s="1"/>
  <c r="H148" i="20"/>
  <c r="E150" i="20"/>
  <c r="H150" i="20" s="1"/>
  <c r="H41" i="30"/>
  <c r="J41" i="30" s="1"/>
  <c r="H172" i="20"/>
  <c r="H149" i="20"/>
  <c r="E178" i="20"/>
  <c r="H178" i="20" s="1"/>
  <c r="E146" i="20"/>
  <c r="H146" i="20" s="1"/>
  <c r="H56" i="20"/>
  <c r="F56" i="20"/>
  <c r="H68" i="20"/>
  <c r="H37" i="30"/>
  <c r="F131" i="20"/>
  <c r="M19" i="23"/>
  <c r="L15" i="23"/>
  <c r="K14" i="23"/>
  <c r="H136" i="20" l="1"/>
  <c r="H39" i="38"/>
  <c r="F39" i="38" s="1"/>
  <c r="I38" i="38"/>
  <c r="J38" i="38"/>
  <c r="F45" i="20"/>
  <c r="H141" i="20"/>
  <c r="I38" i="30"/>
  <c r="J39" i="30"/>
  <c r="I43" i="30"/>
  <c r="J43" i="30"/>
  <c r="H174" i="20"/>
  <c r="F136" i="20"/>
  <c r="F150" i="20"/>
  <c r="I41" i="30"/>
  <c r="H42" i="30"/>
  <c r="H173" i="20"/>
  <c r="F173" i="20"/>
  <c r="J37" i="30"/>
  <c r="I37" i="30"/>
  <c r="F37" i="30"/>
  <c r="G37" i="30" s="1"/>
  <c r="K15" i="23"/>
  <c r="J14" i="23"/>
  <c r="G39" i="38" l="1"/>
  <c r="I39" i="38"/>
  <c r="J39" i="38"/>
  <c r="I42" i="30"/>
  <c r="J42" i="30"/>
  <c r="I14" i="23"/>
  <c r="J15" i="23"/>
  <c r="I15" i="23" l="1"/>
  <c r="H14" i="23"/>
  <c r="G14" i="23" l="1"/>
  <c r="H15" i="23"/>
  <c r="F14" i="23" l="1"/>
  <c r="G15" i="23"/>
  <c r="F15" i="23" l="1"/>
  <c r="E14" i="23"/>
  <c r="E15" i="23" l="1"/>
  <c r="D14" i="23"/>
  <c r="D15" i="23" l="1"/>
  <c r="C14" i="23"/>
  <c r="C15" i="23" s="1"/>
  <c r="G13" i="1"/>
  <c r="E13" i="1"/>
  <c r="D13" i="1"/>
  <c r="F13" i="1"/>
  <c r="L13" i="1"/>
  <c r="K13" i="1"/>
  <c r="H13" i="1"/>
  <c r="I13" i="1"/>
</calcChain>
</file>

<file path=xl/sharedStrings.xml><?xml version="1.0" encoding="utf-8"?>
<sst xmlns="http://schemas.openxmlformats.org/spreadsheetml/2006/main" count="1951" uniqueCount="940">
  <si>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</si>
  <si>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</si>
  <si>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</si>
  <si>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</si>
  <si>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</si>
  <si>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</si>
  <si>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</si>
  <si>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</si>
  <si>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</si>
  <si>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</si>
  <si>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</si>
  <si>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</si>
  <si>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</si>
  <si>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</si>
  <si>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</si>
  <si>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</si>
  <si>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</si>
  <si>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</si>
  <si>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</si>
  <si>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</si>
  <si>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</si>
  <si>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</si>
  <si>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</si>
  <si>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</si>
  <si>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</si>
  <si>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</si>
  <si>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</si>
  <si>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</si>
  <si>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</si>
  <si>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</si>
  <si>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</si>
  <si>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</si>
  <si>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</si>
  <si>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 xml:space="preserve">BVĐK tỉnh 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</si>
  <si>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</si>
  <si>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</si>
  <si>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</si>
  <si>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</si>
  <si>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</si>
  <si>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</si>
  <si>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</si>
  <si>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</si>
  <si>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</si>
  <si>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</si>
  <si>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</si>
  <si>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</si>
  <si>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</si>
  <si>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</si>
  <si>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</si>
  <si>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</si>
  <si>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</si>
  <si>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</si>
  <si>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</si>
  <si>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</si>
  <si>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</si>
  <si>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</si>
  <si>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</si>
  <si>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</si>
  <si>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</si>
  <si>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</si>
  <si>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</si>
  <si>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</si>
  <si>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</si>
  <si>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</si>
  <si>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</si>
  <si>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</si>
  <si>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</si>
  <si>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</si>
  <si>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</si>
  <si>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</si>
  <si>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</si>
  <si>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</si>
  <si>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</si>
  <si>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</si>
  <si>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</si>
  <si>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</si>
  <si>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</si>
  <si>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</si>
  <si>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</si>
  <si>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</si>
  <si>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</si>
  <si>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</si>
  <si>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</si>
  <si>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</si>
  <si>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</si>
  <si>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</si>
  <si>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</si>
  <si>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</si>
  <si>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</si>
  <si>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</si>
  <si>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</si>
  <si>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</si>
  <si>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</si>
  <si>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</si>
  <si>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</si>
  <si>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</si>
  <si>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</si>
  <si>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</si>
  <si>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</si>
  <si>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</si>
  <si>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</si>
  <si>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</si>
  <si>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</si>
  <si>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</si>
  <si>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</si>
  <si>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</si>
  <si>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</si>
  <si>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</si>
  <si>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</si>
  <si>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</si>
  <si>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</si>
  <si>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</si>
  <si>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</si>
  <si>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</si>
  <si>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</si>
  <si>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</si>
  <si>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</si>
  <si>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</si>
  <si>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</si>
  <si>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</si>
  <si>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</si>
  <si>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</si>
  <si>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</si>
  <si>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</si>
  <si>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</si>
  <si>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</si>
  <si>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</si>
  <si>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</si>
  <si>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</si>
  <si>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</si>
  <si>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</si>
  <si>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</si>
  <si>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</si>
  <si>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</si>
  <si>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</si>
  <si>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</si>
  <si>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</si>
  <si>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</si>
  <si>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</si>
  <si>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</si>
  <si>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</si>
  <si>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</si>
  <si>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</si>
  <si>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</si>
  <si>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</si>
  <si>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</si>
  <si>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</si>
  <si>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</si>
  <si>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</si>
  <si>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</si>
  <si>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</si>
  <si>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</si>
  <si>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</si>
  <si>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</si>
  <si>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</si>
  <si>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</si>
  <si>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</si>
  <si>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</si>
  <si>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</si>
  <si>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</si>
  <si>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</si>
  <si>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</si>
  <si>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</si>
  <si>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</si>
  <si>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</si>
  <si>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</si>
  <si>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</si>
  <si>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</si>
  <si>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</si>
  <si>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</si>
  <si>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</si>
  <si>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</si>
  <si>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</si>
  <si>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</si>
  <si>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</si>
  <si>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</si>
  <si>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</si>
  <si>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</si>
  <si>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</si>
  <si>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</si>
  <si>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</si>
  <si>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</si>
  <si>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</si>
  <si>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</si>
  <si>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</si>
  <si>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</si>
  <si>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</si>
  <si>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</si>
  <si>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</si>
  <si>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</si>
  <si>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</si>
  <si>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</si>
  <si>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</si>
  <si>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</si>
  <si>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</si>
  <si>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</si>
  <si>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</si>
  <si>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</si>
  <si>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</si>
  <si>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</si>
  <si>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</si>
  <si>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</si>
  <si>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</si>
  <si>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</si>
  <si>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</si>
  <si>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</si>
  <si>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</si>
  <si>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</si>
  <si>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</si>
  <si>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</si>
  <si>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</si>
  <si>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</si>
  <si>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</si>
  <si>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</si>
  <si>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</si>
  <si>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</si>
  <si>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</si>
  <si>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</si>
  <si>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</si>
  <si>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</si>
  <si>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</si>
  <si>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</si>
  <si>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</si>
  <si>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</si>
  <si>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Tiêm chủng đầy đủ cho trẻ &lt; 1T</t>
  </si>
  <si>
    <t>Tiêm phòng uốn ván cho PNCT</t>
  </si>
  <si>
    <t>Tiêm viêm gan B sơ sinh &lt; 24h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</si>
  <si>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</si>
  <si>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</si>
  <si>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</si>
  <si>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</si>
  <si>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</si>
  <si>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</si>
  <si>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</si>
  <si>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</si>
  <si>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</si>
  <si>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</si>
  <si>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</si>
  <si>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</si>
  <si>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</si>
  <si>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</si>
  <si>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</si>
  <si>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</si>
  <si>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</si>
  <si>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</si>
  <si>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</si>
  <si>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</si>
  <si>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</si>
  <si>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</si>
  <si>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</si>
  <si>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</si>
  <si>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</si>
  <si>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</si>
  <si>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</si>
  <si>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</si>
  <si>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</si>
  <si>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</si>
  <si>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</si>
  <si>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</si>
  <si>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</si>
  <si>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</si>
  <si>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</si>
  <si>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</si>
  <si>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</si>
  <si>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</si>
  <si>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</si>
  <si>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</si>
  <si>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</si>
  <si>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</si>
  <si>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</si>
  <si>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</si>
  <si>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</si>
  <si>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</si>
  <si>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</si>
  <si>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</si>
  <si>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</si>
  <si>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</si>
  <si>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</si>
  <si>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</si>
  <si>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</si>
  <si>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</si>
  <si>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</si>
  <si>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</si>
  <si>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</si>
  <si>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</si>
  <si>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</si>
  <si>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</si>
  <si>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</si>
  <si>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</si>
  <si>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</si>
  <si>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</si>
  <si>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</si>
  <si>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</si>
  <si>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</si>
  <si>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</si>
  <si>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</si>
  <si>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</si>
  <si>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</si>
  <si>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</si>
  <si>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</si>
  <si>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</si>
  <si>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Kiểm tra công trình VS và TV 
VSMT hộ Gia đình </t>
  </si>
  <si>
    <t xml:space="preserve">KH 
2013 </t>
  </si>
  <si>
    <t xml:space="preserve"> Số cơ sở được kiểm tra </t>
  </si>
  <si>
    <t xml:space="preserve">Củng cố phòng 
nha học đường đi vào hoạt động 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</si>
  <si>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</si>
  <si>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</si>
  <si>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</si>
  <si>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</si>
  <si>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</si>
  <si>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</si>
  <si>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</si>
  <si>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</si>
  <si>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</si>
  <si>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</si>
  <si>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</si>
  <si>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</si>
  <si>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</si>
  <si>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</si>
  <si>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</si>
  <si>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</si>
  <si>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</si>
  <si>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</si>
  <si>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</si>
  <si>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</si>
  <si>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</si>
  <si>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</si>
  <si>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</si>
  <si>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</si>
  <si>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</si>
  <si>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</si>
  <si>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</si>
  <si>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</si>
  <si>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</si>
  <si>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</si>
  <si>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</si>
  <si>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</si>
  <si>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</si>
  <si>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</si>
  <si>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</si>
  <si>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</si>
  <si>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</si>
  <si>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</si>
  <si>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</si>
  <si>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</si>
  <si>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</si>
  <si>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</si>
  <si>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</si>
  <si>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</si>
  <si>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</si>
  <si>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Viêm não Nhật Bản B mũi 1+2</t>
  </si>
  <si>
    <t xml:space="preserve">Tiêm DTP bổ sung cho trẻ 18 tháng tuổi </t>
  </si>
  <si>
    <t>VII</t>
  </si>
  <si>
    <t>Xã</t>
  </si>
  <si>
    <t>Cơ sở</t>
  </si>
  <si>
    <t>IX</t>
  </si>
  <si>
    <t>X</t>
  </si>
  <si>
    <t>Mẫu</t>
  </si>
  <si>
    <t>XI</t>
  </si>
  <si>
    <t>Lượt</t>
  </si>
  <si>
    <t xml:space="preserve">Phòng 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</si>
  <si>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</si>
  <si>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</si>
  <si>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</si>
  <si>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</si>
  <si>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</si>
  <si>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</si>
  <si>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</si>
  <si>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 xml:space="preserve">Tổng số vụ ngộ độc 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</si>
  <si>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</si>
  <si>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</si>
  <si>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</si>
  <si>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</si>
  <si>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</si>
  <si>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Giảm tỷ suất sinh thô so với năm trước</t>
  </si>
  <si>
    <t xml:space="preserve">Tỷ lệ áp dụng BPTT hiện đại </t>
  </si>
  <si>
    <t xml:space="preserve">Người </t>
  </si>
  <si>
    <t>Tổng số giám định đối tượng: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</si>
  <si>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</si>
  <si>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</si>
  <si>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</si>
  <si>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</si>
  <si>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 xml:space="preserve">Tổng số bệnh nhân chuyển tuyến </t>
  </si>
  <si>
    <t>Tổng số bệnh nhân chết tại BV</t>
  </si>
  <si>
    <t xml:space="preserve">Tổng số lần xét nghiệm 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</si>
  <si>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</si>
  <si>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</si>
  <si>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</si>
  <si>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</si>
  <si>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</si>
  <si>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</si>
  <si>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>Công suất sử dụng giường bệnh ( % )</t>
  </si>
  <si>
    <t xml:space="preserve">Ngày điều trị trung bình </t>
  </si>
  <si>
    <t xml:space="preserve">Tổng số </t>
  </si>
  <si>
    <t>Điều trị 
Nội trú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</si>
  <si>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</si>
  <si>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</si>
  <si>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</si>
  <si>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</si>
  <si>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</si>
  <si>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</si>
  <si>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</si>
  <si>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</si>
  <si>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Tiêm VNNB B cho 
trẻ 1 - 3 tuổi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</si>
  <si>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</si>
  <si>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</si>
  <si>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</si>
  <si>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</si>
  <si>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</si>
  <si>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 xml:space="preserve">Huyện, Thị 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</si>
  <si>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</si>
  <si>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</si>
  <si>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</si>
  <si>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</si>
  <si>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</si>
  <si>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</si>
  <si>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</si>
  <si>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</si>
  <si>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</si>
  <si>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</si>
  <si>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</si>
  <si>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</si>
  <si>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</si>
  <si>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</si>
  <si>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</si>
  <si>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</si>
  <si>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</si>
  <si>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</si>
  <si>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</si>
  <si>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</si>
  <si>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</si>
  <si>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</si>
  <si>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</si>
  <si>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</si>
  <si>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</si>
  <si>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</si>
  <si>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</si>
  <si>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</si>
  <si>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</si>
  <si>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</si>
  <si>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</si>
  <si>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 xml:space="preserve">Bệnh nhân Động kinh </t>
  </si>
  <si>
    <t xml:space="preserve">PK-TTCSSKSS </t>
  </si>
  <si>
    <t xml:space="preserve">lũy tích = lũy kế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</si>
  <si>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</si>
  <si>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</si>
  <si>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</si>
  <si>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</si>
  <si>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</si>
  <si>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</si>
  <si>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</si>
  <si>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</si>
  <si>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Tỷ lệ trẻ em dưới 1 tuổi tiêm ĐĐ 7 loại vacxin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</si>
  <si>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</si>
  <si>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</si>
  <si>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</si>
  <si>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</si>
  <si>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</si>
  <si>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</si>
  <si>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</si>
  <si>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</si>
  <si>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</si>
  <si>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</si>
  <si>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</si>
  <si>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</si>
  <si>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</si>
  <si>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</si>
  <si>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</si>
  <si>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</si>
  <si>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</si>
  <si>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</si>
  <si>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</si>
  <si>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</si>
  <si>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</si>
  <si>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</si>
  <si>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</si>
  <si>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</si>
  <si>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 xml:space="preserve"> - Thương binh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</si>
  <si>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</si>
  <si>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</si>
  <si>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</si>
  <si>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</si>
  <si>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</si>
  <si>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</si>
  <si>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</si>
  <si>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</si>
  <si>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</si>
  <si>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</si>
  <si>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</si>
  <si>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</si>
  <si>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</si>
  <si>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</si>
  <si>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 BV Đa khoa tỉnh TQ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</si>
  <si>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</si>
  <si>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</si>
  <si>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</si>
  <si>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</si>
  <si>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</si>
  <si>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</si>
  <si>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</si>
  <si>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</si>
  <si>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</si>
  <si>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</si>
  <si>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</si>
  <si>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 y tế cơ sở</t>
  </si>
  <si>
    <t>Trạm</t>
  </si>
  <si>
    <t>- Trạm Y tế phường, thị trấn</t>
  </si>
  <si>
    <t>- Trạm Y tế xã</t>
  </si>
  <si>
    <t>d</t>
  </si>
  <si>
    <t xml:space="preserve">Trạm y tế do đơn vị khác quản lý                                                                                                                                                       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</si>
  <si>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</si>
  <si>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</si>
  <si>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</si>
  <si>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</si>
  <si>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</si>
  <si>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</si>
  <si>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</si>
  <si>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</si>
  <si>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</si>
  <si>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>Giường bệnh trạm y tế xã</t>
  </si>
  <si>
    <t xml:space="preserve"> - Giường trạm y tế phường, thị trấn</t>
  </si>
  <si>
    <t xml:space="preserve"> - Giường trạm y tế xã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</si>
  <si>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</si>
  <si>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</si>
  <si>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</si>
  <si>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</si>
  <si>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</si>
  <si>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</si>
  <si>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</si>
  <si>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</si>
  <si>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</si>
  <si>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</si>
  <si>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</si>
  <si>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</si>
  <si>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</si>
  <si>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</si>
  <si>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</si>
  <si>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</si>
  <si>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</si>
  <si>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</si>
  <si>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</si>
  <si>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</si>
  <si>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</si>
  <si>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</si>
  <si>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</si>
  <si>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</si>
  <si>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</si>
  <si>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</si>
  <si>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</si>
  <si>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</si>
  <si>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</si>
  <si>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</si>
  <si>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</si>
  <si>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</si>
  <si>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</si>
  <si>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</si>
  <si>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</si>
  <si>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</si>
  <si>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</si>
  <si>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</si>
  <si>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</si>
  <si>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</si>
  <si>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</si>
  <si>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</si>
  <si>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</si>
  <si>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</si>
  <si>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</si>
  <si>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</si>
  <si>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</si>
  <si>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</si>
  <si>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</si>
  <si>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</si>
  <si>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</si>
  <si>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</si>
  <si>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</si>
  <si>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</si>
  <si>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</si>
  <si>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</si>
  <si>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</si>
  <si>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</si>
  <si>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</si>
  <si>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</si>
  <si>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</si>
  <si>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</si>
  <si>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</si>
  <si>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</si>
  <si>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</si>
  <si>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</si>
  <si>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</si>
  <si>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</si>
  <si>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</si>
  <si>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</si>
  <si>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</si>
  <si>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</si>
  <si>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</si>
  <si>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</si>
  <si>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</si>
  <si>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 xml:space="preserve">Vụ 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</si>
  <si>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</si>
  <si>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</si>
  <si>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</si>
  <si>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 xml:space="preserve">Đơn vị 
tính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</si>
  <si>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</si>
  <si>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</si>
  <si>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</si>
  <si>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</si>
  <si>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</si>
  <si>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</si>
  <si>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</si>
  <si>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</si>
  <si>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</si>
  <si>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</si>
  <si>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</si>
  <si>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</si>
  <si>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Độ tuổi NKT 
PHCN tại cộng đồng</t>
  </si>
  <si>
    <t xml:space="preserve">Tay chân miệng 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</si>
  <si>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</si>
  <si>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</si>
  <si>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</si>
  <si>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</si>
  <si>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</si>
  <si>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</si>
  <si>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</si>
  <si>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</si>
  <si>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</si>
  <si>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</si>
  <si>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</si>
  <si>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</si>
  <si>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</si>
  <si>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</si>
  <si>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</si>
  <si>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</si>
  <si>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</si>
  <si>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</si>
  <si>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</si>
  <si>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</si>
  <si>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</si>
  <si>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</si>
  <si>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</si>
  <si>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</si>
  <si>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</si>
  <si>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</si>
  <si>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</si>
  <si>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</si>
  <si>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</si>
  <si>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</si>
  <si>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</si>
  <si>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</si>
  <si>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</si>
  <si>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</si>
  <si>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</si>
  <si>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</si>
  <si>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</si>
  <si>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</si>
  <si>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</si>
  <si>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có thai</t>
  </si>
  <si>
    <t xml:space="preserve">tlgiảm sinh </t>
  </si>
  <si>
    <t>Sởi (nghi )</t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</si>
  <si>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</si>
  <si>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</si>
  <si>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</si>
  <si>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</si>
  <si>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</si>
  <si>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</si>
  <si>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 xml:space="preserve">Kiểm tra VSMT cơ sở y tế </t>
  </si>
  <si>
    <t>Kiểm tra CTVS và tư vấn VSMT tại hộ GĐ</t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</si>
  <si>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</si>
  <si>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</si>
  <si>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</si>
  <si>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</si>
  <si>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 xml:space="preserve">TSBN điều trị ngoại trú </t>
  </si>
  <si>
    <t>DỰ ÁN PHÒNG CHỐNG SỐT RÉT 12 THÁNG NĂM 2017</t>
  </si>
  <si>
    <t>Tiêm vác xin Sởi - Rubella
cho trẻ 18 tháng tuổi</t>
  </si>
  <si>
    <t xml:space="preserve">Triệt sản mới </t>
  </si>
  <si>
    <t>Phụ lục 2</t>
  </si>
  <si>
    <t xml:space="preserve">Tiêm Vacsin Sởi - Rubella cho trẻ 18 tháng tuổi </t>
  </si>
  <si>
    <t xml:space="preserve">Chữ xanh 
đã làm </t>
  </si>
  <si>
    <t>K.tra chất lượng nước SH khu tập trung dân cư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</si>
  <si>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</si>
  <si>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</si>
  <si>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</si>
  <si>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</si>
  <si>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</si>
  <si>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</si>
  <si>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</si>
  <si>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</si>
  <si>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Điều trị  
ngoại trú 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</si>
  <si>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</si>
  <si>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</si>
  <si>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</si>
  <si>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</si>
  <si>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</si>
  <si>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</si>
  <si>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</si>
  <si>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</si>
  <si>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</si>
  <si>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</si>
  <si>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</si>
  <si>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</si>
  <si>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</si>
  <si>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</si>
  <si>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</si>
  <si>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</si>
  <si>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</si>
  <si>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</si>
  <si>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</si>
  <si>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</si>
  <si>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</si>
  <si>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</si>
  <si>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</si>
  <si>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</si>
  <si>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</si>
  <si>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</si>
  <si>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</si>
  <si>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</si>
  <si>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</si>
  <si>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</si>
  <si>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</si>
  <si>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</si>
  <si>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</si>
  <si>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>THỜI GIAN THỰC HIỆN CHẾ ĐỘ BÁO CÁO 6 THÁNG 2018</t>
  </si>
  <si>
    <t xml:space="preserve">TS PN đẻ chăm sóc tuần đầu sau sinh  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</si>
  <si>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</si>
  <si>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</si>
  <si>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</si>
  <si>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</si>
  <si>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</si>
  <si>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</si>
  <si>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</si>
  <si>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</si>
  <si>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</si>
  <si>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</si>
  <si>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</si>
  <si>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</si>
  <si>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</si>
  <si>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</si>
  <si>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</si>
  <si>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t>Bệnh viện PH chức năng Hương Sen</t>
  </si>
  <si>
    <t>BVĐKKV Kim Xuyên</t>
  </si>
  <si>
    <t xml:space="preserve">BVĐKKV ATK </t>
  </si>
  <si>
    <t>BVĐKKV Yên Hoa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</si>
  <si>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</si>
  <si>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</si>
  <si>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</si>
  <si>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</si>
  <si>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</si>
  <si>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</si>
  <si>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</si>
  <si>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</si>
  <si>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</si>
  <si>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</si>
  <si>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t>&lt;10</t>
  </si>
  <si>
    <t>KH 2019</t>
  </si>
  <si>
    <t>TS lần xét nghiệm</t>
  </si>
  <si>
    <t xml:space="preserve">Lượt </t>
  </si>
  <si>
    <t xml:space="preserve">BN </t>
  </si>
  <si>
    <t xml:space="preserve">Ngày ĐT </t>
  </si>
  <si>
    <t>Lần</t>
  </si>
  <si>
    <t xml:space="preserve">Ca </t>
  </si>
  <si>
    <t>TS giường TTYT huyện</t>
  </si>
  <si>
    <t>TTYT huyện</t>
  </si>
  <si>
    <t xml:space="preserve"> TS BN chết tại BV, 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</si>
  <si>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</si>
  <si>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</si>
  <si>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</si>
  <si>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</si>
  <si>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</si>
  <si>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</si>
  <si>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</si>
  <si>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</si>
  <si>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</si>
  <si>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</si>
  <si>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</si>
  <si>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xanh dã làm </t>
  </si>
  <si>
    <t xml:space="preserve">Số người khám tại thôn trọng điểm </t>
  </si>
  <si>
    <t xml:space="preserve"> - Giường BV đa khoa khu vực huyện</t>
  </si>
  <si>
    <t>Tỷ lệ TE dưới 5 tuổi suy dinh dưỡng thể gầy còm (cân nặng/tuổi)</t>
  </si>
  <si>
    <t>Lượt người</t>
  </si>
  <si>
    <t>So sánh TH
/KH</t>
  </si>
  <si>
    <t>TS PN đẻ được CBYT đỡ</t>
  </si>
  <si>
    <t xml:space="preserve">TS trẻ sơ sinh 
được cân </t>
  </si>
  <si>
    <t>Trung tâm y tế huyện</t>
  </si>
  <si>
    <t>TTYT</t>
  </si>
  <si>
    <t xml:space="preserve"> - Bệnh viện đa khoa khu vực huyện</t>
  </si>
  <si>
    <t xml:space="preserve"> - Giường TTYT huyện </t>
  </si>
  <si>
    <t xml:space="preserve">TS giường BVĐK khu vực huyện </t>
  </si>
  <si>
    <t>Viêm gan vi rút B</t>
  </si>
  <si>
    <t>Viêm gan vi rút A</t>
  </si>
  <si>
    <t>TT Kiểm soát BT</t>
  </si>
  <si>
    <t>PK-TTKSBT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</si>
  <si>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</si>
  <si>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</si>
  <si>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</si>
  <si>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</si>
  <si>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</si>
  <si>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</si>
  <si>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</si>
  <si>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>Thuốc tiêm tránh thai</t>
  </si>
  <si>
    <t>Uốn ván khác</t>
  </si>
  <si>
    <t>Uốn ván
 sơ sinh</t>
  </si>
  <si>
    <t>Tổng số ca chết mẹ (TT Kiểm soát bệnh tật BC)</t>
  </si>
  <si>
    <t xml:space="preserve">BV
Đa Khoa
tỉnh  </t>
  </si>
  <si>
    <t>Xử lý rác thải hợp vệ sinh</t>
  </si>
  <si>
    <t>TS BN lao được quản lý, điều trị</t>
  </si>
  <si>
    <t xml:space="preserve">TS ca tiểu phẫu +Thủ thuật </t>
  </si>
  <si>
    <t>Phụ lục</t>
  </si>
  <si>
    <t xml:space="preserve">Thực hiện Tháng </t>
  </si>
  <si>
    <t>TH/KH
(=8/7)
(%)</t>
  </si>
  <si>
    <t xml:space="preserve">Số trạm y tế xã/phường có bác sỹ            </t>
  </si>
  <si>
    <t>BV Suối khoáng Mỹ Lâm</t>
  </si>
  <si>
    <t xml:space="preserve">Viêm gan vi rút khác </t>
  </si>
  <si>
    <t>Kế hoạch 2021 (Theo QĐ số  656/QĐ-UBND)</t>
  </si>
  <si>
    <t>Tiến độ thực hiện năm 2021</t>
  </si>
  <si>
    <t>Lũy kế từ đầu năm đến tháng</t>
  </si>
  <si>
    <t>So sánh TH với cùng kỳ 2020</t>
  </si>
  <si>
    <t>- Bệnh viện Đa khoa Phương Bắc</t>
  </si>
  <si>
    <t xml:space="preserve">Đánh giá cuối năm </t>
  </si>
  <si>
    <t>Tỷ lệ người dân có thẻ BHYT</t>
  </si>
  <si>
    <t>13.2</t>
  </si>
  <si>
    <t xml:space="preserve">TTYT Sơn
 Dương </t>
  </si>
  <si>
    <t xml:space="preserve">TTYT Na
 Hang </t>
  </si>
  <si>
    <t>TTYT Yên
 Sơn</t>
  </si>
  <si>
    <t xml:space="preserve"> TTYT Hàm
Yên </t>
  </si>
  <si>
    <t>TTYT Chiêm 
Hoá</t>
  </si>
  <si>
    <t xml:space="preserve">TTYT Lâm
Bình </t>
  </si>
  <si>
    <t>TTYT Thành 
phố TQ</t>
  </si>
  <si>
    <t>TS BN lao mới được Quản lý và điều trị</t>
  </si>
  <si>
    <t xml:space="preserve">Thực hiện mới các biện pháp tránh thai hiện đại </t>
  </si>
  <si>
    <t>Số NKT PHCN quý trước chuyển sang</t>
  </si>
  <si>
    <t>Số NKT được
 quản lý tại cộng đồng</t>
  </si>
  <si>
    <t>Số NKT được khám SK trong quý</t>
  </si>
  <si>
    <t xml:space="preserve">Số điểm quản lý cấp thuốc tâm thần ngoại trú </t>
  </si>
  <si>
    <t xml:space="preserve"> DỰ ÁN PHÒNG CHỐNG BỆNH SỐT RÉT</t>
  </si>
  <si>
    <t>DỰ ÁN BẢO VỆ SỨC KHỎE TÂM THẦN CỘNG ĐỒNG</t>
  </si>
  <si>
    <t xml:space="preserve"> CHƯƠNG TRÌNH AN TOÀN VỆ SINH THỰC PHẨM</t>
  </si>
  <si>
    <t>Tổng số người ngộ độc thực phẩm</t>
  </si>
  <si>
    <t>Tổng số người chết ngộ độc thực phẩm</t>
  </si>
  <si>
    <t>CHƯƠNG TRÌNH MỤC TIÊU KẾ HOẠCH HÓA GIA ĐÌNH</t>
  </si>
  <si>
    <t xml:space="preserve">GIÁM ĐỊNH Y KHOA </t>
  </si>
  <si>
    <t>Phòng chống ARI (nhiễm khuẩn hô hấp cấp tính Trẻ em)</t>
  </si>
  <si>
    <t xml:space="preserve"> - Khám tai nạn lao động</t>
  </si>
  <si>
    <t xml:space="preserve"> - Giám định chất độc hoá học</t>
  </si>
  <si>
    <t>VIII</t>
  </si>
  <si>
    <t xml:space="preserve">Tổng số Khám </t>
  </si>
  <si>
    <t>Dùng 
thuốc Nam</t>
  </si>
  <si>
    <t xml:space="preserve">Tổng số Ngày điều trị nội trú </t>
  </si>
  <si>
    <t>Tổng số Bệnh nhân điều trị nội trú</t>
  </si>
  <si>
    <t xml:space="preserve">Tổng số Lần khám bệnh </t>
  </si>
  <si>
    <t>Tỷ lệ xã, phường, TT đạt Tiêu chí QGYTX</t>
  </si>
  <si>
    <t>Số xã/phường, TT đạt Tiêu chí QGYTX</t>
  </si>
  <si>
    <t>GB</t>
  </si>
  <si>
    <t>Tại tỉnh (GS Labo mối nguy)</t>
  </si>
  <si>
    <t>Viêm não Virut khác</t>
  </si>
  <si>
    <t>KẾT QUẢ THỰC HIỆN CHỈ TIÊU PHÁT TRIỂN SỰ NGHIỆP VĂN HÓA- XÃ HỘI</t>
  </si>
  <si>
    <t>Thực hiện 9 tháng năm 2020</t>
  </si>
  <si>
    <t xml:space="preserve">Thực hiện  tháng 9 </t>
  </si>
  <si>
    <t xml:space="preserve">Thực hiện 9 tháng </t>
  </si>
  <si>
    <t>Cộng 09 tháng</t>
  </si>
  <si>
    <t>(Kèm theo Báo cáo số          /BC-SYT ngày         / 9 / 2021 của Sở Y tế)</t>
  </si>
  <si>
    <t>9 THÁNG NĂM 2021 (QĐ 656/QĐ-UBND ngày 16/12/2020 của UBND tỉnh)</t>
  </si>
  <si>
    <t>Viêm não vi rút khác</t>
  </si>
  <si>
    <t xml:space="preserve"> - Trung tâm Y tế huyện</t>
  </si>
  <si>
    <t xml:space="preserve"> Tỷ lệ trẻ em dưới 5 tuổi suy dinh dưỡng thể thấp còi (chiều cao/tuổi)</t>
  </si>
  <si>
    <t>Ngoại trú 
(kê đơn)</t>
  </si>
  <si>
    <t xml:space="preserve">Tổng số bệnh nhân điều trị ngoại trú </t>
  </si>
  <si>
    <t>Kế hoạch 2022 (Theo QĐ số  828/QĐ-UBND)</t>
  </si>
  <si>
    <t>Tiến độ thực hiện năm 2022</t>
  </si>
  <si>
    <t>So sánh TH với cùng kỳ 2021</t>
  </si>
  <si>
    <t>KẾT QUẢ KHÁM CHỮA BỆNH CHO ĐỐI TƯỢNG CHÍNH SÁCH 03 THÁNG ĐẦU NĂM 2022</t>
  </si>
  <si>
    <t>KH 2022</t>
  </si>
  <si>
    <t>KH 
2022</t>
  </si>
  <si>
    <t>KH 
2022 (mẫu)</t>
  </si>
  <si>
    <t xml:space="preserve"> Dự kiến  2022
 (vụ )</t>
  </si>
  <si>
    <t>KH 
2022
 (cơ sở)</t>
  </si>
  <si>
    <t>KH 
2022 (lượt)</t>
  </si>
  <si>
    <t>KH 2022
(Trẻ)</t>
  </si>
  <si>
    <t>KH 2022
(Bà mẹ)</t>
  </si>
  <si>
    <t xml:space="preserve">Tính 12 tháng </t>
  </si>
  <si>
    <t>TH 12 tháng</t>
  </si>
  <si>
    <t xml:space="preserve">Sốt phát ban (Rubeon) </t>
  </si>
  <si>
    <t>TS PN khám thai &gt; 4 lần/3thai kỳ</t>
  </si>
  <si>
    <t xml:space="preserve">Không có ca tử vong mẹ </t>
  </si>
  <si>
    <t>Quản lý bệnh nhân tâm thần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</si>
  <si>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nữ 15 + 16 tuổi</t>
    </r>
  </si>
  <si>
    <t>TH/ KH
(=8/7)
(%)</t>
  </si>
  <si>
    <t xml:space="preserve">Số Trạm Y tế xã/phường có bác sỹ            </t>
  </si>
  <si>
    <t>Tỷ lệ xã, phường, thị trấn đạt Tiêu chí Quốc gia Y tế xã</t>
  </si>
  <si>
    <t xml:space="preserve">KH 2022 Sở Y tế giao </t>
  </si>
  <si>
    <t>Số NKT chuyển quý III/2022</t>
  </si>
  <si>
    <t xml:space="preserve"> + 01. Nguyễn Văn Quyết (sinh năm 1992), Xã Phù Lưu, huyện Hàm Yên, Tuyên Quang, tử vong ngày 08/01/2022. BN không tiêm vacsxin, huyết thanh phòng dại</t>
  </si>
  <si>
    <t xml:space="preserve"> + 02. Triệu Văn Thái  (sinh năm 1968), Khuân Tâm, xã Lương Thiện, huyện Sơn Dương, Tuyên Quang, tử vong ngày 01/6/2022. BN không tiêm vacsxin, huyết thanh phòng dại</t>
  </si>
  <si>
    <t xml:space="preserve">        Tử vong dại: 02 ca</t>
  </si>
  <si>
    <t xml:space="preserve"> Tỷ lệ trẻ em dưới 5 tuổi suy dinh dưỡng thể nhẹ cân (cân nặng theo tuổi)</t>
  </si>
  <si>
    <t>Tỷ lệ trẻ em dưới 5 tuổi suy dinh dưỡng thể thấp còi (chiều cao theo tuổi) (*)</t>
  </si>
  <si>
    <t xml:space="preserve">thể gầy còm </t>
  </si>
  <si>
    <t>thấp còi</t>
  </si>
  <si>
    <t>9t</t>
  </si>
  <si>
    <t>Thực hiện 9 tháng năm 2021</t>
  </si>
  <si>
    <t>Thực hiện tháng 9</t>
  </si>
  <si>
    <t>Thực hiện
9 tháng 2022</t>
  </si>
  <si>
    <t>Thực hiện
9 tháng 2021</t>
  </si>
  <si>
    <t>TH
9 tháng</t>
  </si>
  <si>
    <t xml:space="preserve">TH 9 tháng </t>
  </si>
  <si>
    <t>HIV 
Phát hiện tháng 9</t>
  </si>
  <si>
    <t xml:space="preserve">HIV 
Phát hiện 
9 tháng </t>
  </si>
  <si>
    <t>Tử vong tháng 9</t>
  </si>
  <si>
    <t xml:space="preserve">Tử vong 
9 tháng </t>
  </si>
  <si>
    <t>BN mới điều trị tháng 9</t>
  </si>
  <si>
    <t xml:space="preserve">BN mới 
điều trị 
9 tháng </t>
  </si>
  <si>
    <t xml:space="preserve">Số mới đưa vào 9 tháng đầu năm 2022 </t>
  </si>
  <si>
    <t>TH 9 Tháng</t>
  </si>
  <si>
    <t xml:space="preserve">- Nguồn số liệu báo cáo 9 tháng năm 2022 - Trung tâm Kiểm soát bệnh tật thực hiện </t>
  </si>
  <si>
    <t>DỰ ÁN TIÊM CHỦNG MỞ RỘNG 9 THÁNG ĐẦU 2022</t>
  </si>
  <si>
    <t xml:space="preserve">Điều trị mới trong  9  tháng </t>
  </si>
  <si>
    <t xml:space="preserve">- Nguồn số liệu Báo cáo 9 tháng năm 2022 - Trung tâm Kiểm soát bệnh tật thực hiện </t>
  </si>
  <si>
    <t>CÔNG TÁC ĐIỀU TRỊ 9 THÁNG ĐẦU NĂM 2022</t>
  </si>
  <si>
    <t>DỰ ÁN BẢO VỆ SỨC KHỎE TÂM THẦN CỘNG ĐỒNG 9 THÁNG ĐẦU NĂM 2022</t>
  </si>
  <si>
    <t>DỰ ÁN PHÒNG CHỐNG LAO 9 THÁNG ĐẦU NĂM 2022</t>
  </si>
  <si>
    <t>CHƯƠNG TRÌNH ARI 9 THÁNG ĐẦU NĂM 2022</t>
  </si>
  <si>
    <t>DỰ ÁN ĐẢM BẢO CHẤT LƯỢNG VỆ SINH AN TOÀN THỰC PHẨM  9 THÁNG ĐẦU NĂM 2022</t>
  </si>
  <si>
    <t>BÁO CÁO CÔNG TÁC PHÒNG CHỐNG HIV/AIDS 9 THÁNG ĐẦU NĂM 2022</t>
  </si>
  <si>
    <t>BÁO CÁO CÔNG TÁC PHCN- DVCĐ 9 THÁNG ĐẦU NĂM 2022</t>
  </si>
  <si>
    <t>CHƯƠNG TRÌNH VỆ SINH MÔI TRƯỜNG 9 THÁNG ĐẦU NĂM 2022</t>
  </si>
  <si>
    <t>KẾT QUẢ THỰC HIỆN CHƯƠNG TRÌNH BVSKBM 9 THÁNG ĐẦU NĂM 2022</t>
  </si>
  <si>
    <t>KẾT QUẢ THỰC HIỆN CHƯƠNG TRÌNH BVSKTE 9 THÁNG ĐẦU NĂM 2022</t>
  </si>
  <si>
    <t xml:space="preserve"> MẮC - CHẾT DO TAI BIẾN SẢN KHOA TOÀN TỈNH 9 THÁNG ĐẦU NĂM 2022</t>
  </si>
  <si>
    <t xml:space="preserve"> TỬ VONG MẸ TOÀN TỈNH 9 THÁNG ĐẦU NĂM 2022</t>
  </si>
  <si>
    <r>
      <t>CX SD giường bệnh :</t>
    </r>
    <r>
      <rPr>
        <sz val="9.5"/>
        <rFont val="Times New Roman"/>
        <family val="1"/>
      </rPr>
      <t xml:space="preserve"> (%)</t>
    </r>
  </si>
  <si>
    <t>Tổng số NKT PHCN trong 9 tháng</t>
  </si>
  <si>
    <t>Tổng số lần chụp điện (X quang)</t>
  </si>
  <si>
    <t>KẾT QUẢ THỰC HIỆN CÔNG TÁC Y TẾ  9 THÁNG NĂM 2022</t>
  </si>
  <si>
    <t xml:space="preserve">Bệnh nhân Tâm thần 
phân liệt </t>
  </si>
  <si>
    <r>
      <t xml:space="preserve"> DỰ ÁN BẢO VỆ SỨC KHỎE TÂM THẦN CỘNG ĐỒNG 9 THÁNG ĐẦU NĂM 2022
</t>
    </r>
    <r>
      <rPr>
        <i/>
        <sz val="12"/>
        <rFont val="Times New Roman"/>
        <family val="1"/>
      </rPr>
      <t>(Tiếp theo)</t>
    </r>
  </si>
  <si>
    <r>
      <rPr>
        <sz val="12"/>
        <rFont val="Times New Roman"/>
        <family val="1"/>
      </rPr>
      <t>Tiêm vác xin DPT</t>
    </r>
    <r>
      <rPr>
        <sz val="12"/>
        <rFont val=".VnArial Narrow"/>
        <family val="2"/>
      </rPr>
      <t xml:space="preserve"> </t>
    </r>
    <r>
      <rPr>
        <sz val="12"/>
        <rFont val="Times New Roman"/>
        <family val="1"/>
      </rPr>
      <t>bổ sung 
cho trẻ 18 tháng tuổi</t>
    </r>
  </si>
  <si>
    <r>
      <t xml:space="preserve">KH 2022 </t>
    </r>
    <r>
      <rPr>
        <i/>
        <sz val="11"/>
        <rFont val="Times New Roman"/>
        <family val="1"/>
      </rPr>
      <t>(Mẫu)</t>
    </r>
  </si>
  <si>
    <r>
      <t>Giám sát các CTCN dưới 1000m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/ngày/ đêm  </t>
    </r>
  </si>
  <si>
    <r>
      <t xml:space="preserve">BÁO CÁO BỆNH TRUYỀN NHIỄM 9 THÁNG ĐẦU NĂM 2022
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từ 01/01/2022 đến 30/9/2022)</t>
    </r>
  </si>
  <si>
    <r>
      <rPr>
        <b/>
        <i/>
        <sz val="10"/>
        <rFont val="Times New Roman"/>
        <family val="1"/>
      </rPr>
      <t>Ghi chú</t>
    </r>
    <r>
      <rPr>
        <sz val="10"/>
        <rFont val="Times New Roman"/>
        <family val="1"/>
      </rPr>
      <t>: ( M: số mắc, C: số chết)</t>
    </r>
  </si>
  <si>
    <r>
      <t xml:space="preserve">Khám và Điều trị Y học Dân tộc,
 Dùng thuốc Nam 
</t>
    </r>
    <r>
      <rPr>
        <b/>
        <i/>
        <sz val="11"/>
        <rFont val="Times New Roman"/>
        <family val="1"/>
      </rPr>
      <t>(Từ 01/01/2022 đến 30/9/2022)</t>
    </r>
  </si>
  <si>
    <r>
      <t xml:space="preserve">Phụ lục 1
KẾT QUẢ THỰC HIỆN MỘT SỐ CHỈ TIÊU PHÁT TRIỂN SỰ NGHIỆP VĂN HÓA- XÃ HỘI
9 THÁNG NĂM 2022 (theo Quyết định số 828/QĐ-UBND ngày 20/12/2021 của UBND tỉnh)
</t>
    </r>
    <r>
      <rPr>
        <i/>
        <sz val="12"/>
        <color theme="0"/>
        <rFont val="Times New Roman"/>
        <family val="1"/>
      </rPr>
      <t>(Kèm theo Báo cáo số          /BC-SYT ngày         / 10 / 2022 của Sở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</si>
</sst>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;[Red]0"/>
    <numFmt numFmtId="170" formatCode="0.000"/>
    <numFmt numFmtId="171" formatCode="#,##0.0_);\(#,##0.0\)"/>
  </numFmts>
  <fonts count="214">
    <font>
      <sz val="12"/>
      <name val=".VnTime"/>
    </font>
    <font>
      <sz val="12"/>
      <name val=".VnTime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sz val="14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b/>
      <sz val="18"/>
      <name val=".VnTime"/>
      <family val="2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.VnTime"/>
      <family val="2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  <charset val="163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i/>
      <sz val="10.5"/>
      <name val="Times New Roman"/>
      <family val="1"/>
    </font>
    <font>
      <b/>
      <sz val="13"/>
      <name val=".VnTime"/>
      <family val="2"/>
    </font>
    <font>
      <i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Times New Roman"/>
      <family val="2"/>
    </font>
    <font>
      <sz val="11"/>
      <name val="Times New Roman"/>
      <family val="1"/>
      <charset val="163"/>
    </font>
    <font>
      <sz val="11"/>
      <name val=".VnArial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10"/>
      <name val="Calibri"/>
      <family val="2"/>
    </font>
    <font>
      <b/>
      <sz val="12"/>
      <name val="Times New Roman"/>
      <family val="1"/>
      <charset val="163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sz val="10"/>
      <color rgb="FF0000FF"/>
      <name val="Times New Roman"/>
      <family val="1"/>
    </font>
    <font>
      <sz val="9.5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sz val="11"/>
      <color rgb="FF0000FF"/>
      <name val=".VnArial Narrow"/>
      <family val="2"/>
    </font>
    <font>
      <b/>
      <sz val="11"/>
      <color rgb="FF0000FF"/>
      <name val=".VnArial Narrow"/>
      <family val="2"/>
    </font>
    <font>
      <b/>
      <i/>
      <sz val="12"/>
      <color rgb="FF0000FF"/>
      <name val=".VnArial Narrow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0"/>
      <color rgb="FFFF0000"/>
      <name val="Times New Roman"/>
      <family val="1"/>
    </font>
    <font>
      <sz val="11"/>
      <color rgb="FF0000FF"/>
      <name val=".VnTime"/>
      <family val="2"/>
    </font>
    <font>
      <b/>
      <sz val="12"/>
      <color rgb="FFC00000"/>
      <name val="Times New Roman"/>
      <family val="1"/>
    </font>
    <font>
      <b/>
      <sz val="13"/>
      <color rgb="FFC00000"/>
      <name val="Times New Roman"/>
      <family val="1"/>
    </font>
    <font>
      <sz val="12"/>
      <color rgb="FFC00000"/>
      <name val=".VnTime"/>
      <family val="2"/>
    </font>
    <font>
      <b/>
      <sz val="14"/>
      <color rgb="FFC00000"/>
      <name val="Times New Roman"/>
      <family val="1"/>
    </font>
    <font>
      <sz val="11"/>
      <color rgb="FF0000FF"/>
      <name val="Cambria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theme="1" tint="4.9989318521683403E-2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2"/>
      <color rgb="FF0000FF"/>
      <name val="Times New Roman"/>
      <family val="1"/>
      <charset val="163"/>
    </font>
    <font>
      <sz val="13"/>
      <color rgb="FFC00000"/>
      <name val="Times New Roman"/>
      <family val="1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b/>
      <sz val="11"/>
      <name val="Cambria"/>
      <family val="1"/>
      <charset val="163"/>
      <scheme val="major"/>
    </font>
    <font>
      <b/>
      <sz val="16"/>
      <color rgb="FF0033CC"/>
      <name val="Times New Roman"/>
      <family val="1"/>
      <charset val="163"/>
    </font>
    <font>
      <sz val="11.5"/>
      <color rgb="FF0000FF"/>
      <name val="Times New Roman"/>
      <family val="1"/>
    </font>
    <font>
      <sz val="12"/>
      <color rgb="FFC00000"/>
      <name val="Times New Roman"/>
      <family val="1"/>
    </font>
    <font>
      <sz val="12"/>
      <color rgb="FFC00000"/>
      <name val="Cambria"/>
      <family val="1"/>
      <charset val="163"/>
      <scheme val="major"/>
    </font>
    <font>
      <sz val="10"/>
      <color rgb="FFC00000"/>
      <name val="Times New Roman"/>
      <family val="1"/>
    </font>
    <font>
      <sz val="11"/>
      <color theme="0"/>
      <name val=".VnTime"/>
      <family val="2"/>
    </font>
    <font>
      <sz val="10"/>
      <color theme="0"/>
      <name val="Times New Roman"/>
      <family val="1"/>
    </font>
    <font>
      <i/>
      <sz val="10"/>
      <color rgb="FF0000FF"/>
      <name val="Arial"/>
      <family val="2"/>
    </font>
    <font>
      <sz val="10"/>
      <color rgb="FF0000FF"/>
      <name val="Times New Roman"/>
      <family val="1"/>
      <charset val="163"/>
    </font>
    <font>
      <b/>
      <sz val="15"/>
      <color rgb="FF0000FF"/>
      <name val="Times New Roman"/>
      <family val="1"/>
    </font>
    <font>
      <i/>
      <sz val="10"/>
      <name val="Times New Roman"/>
      <family val="1"/>
    </font>
    <font>
      <sz val="8"/>
      <name val=".VnArial"/>
      <family val="2"/>
    </font>
    <font>
      <b/>
      <sz val="8"/>
      <name val=".VnArial"/>
      <family val="2"/>
    </font>
    <font>
      <b/>
      <sz val="11"/>
      <color rgb="FFC00000"/>
      <name val="Times New Roman"/>
      <family val="1"/>
    </font>
    <font>
      <sz val="11.5"/>
      <color rgb="FFC00000"/>
      <name val="Times New Roman"/>
      <family val="1"/>
    </font>
    <font>
      <sz val="11"/>
      <color rgb="FFFF0000"/>
      <name val=".VnTime"/>
      <family val="2"/>
    </font>
    <font>
      <sz val="11"/>
      <color rgb="FFC00000"/>
      <name val=".VnTime"/>
      <family val="2"/>
    </font>
    <font>
      <sz val="12"/>
      <color rgb="FFC00000"/>
      <name val=".VnTime"/>
      <family val="2"/>
      <charset val="163"/>
    </font>
    <font>
      <b/>
      <sz val="14"/>
      <color rgb="FFC00000"/>
      <name val="Times New Roman"/>
      <family val="1"/>
      <charset val="163"/>
    </font>
    <font>
      <b/>
      <i/>
      <sz val="12"/>
      <color rgb="FFC00000"/>
      <name val="Times New Roman"/>
      <family val="1"/>
      <charset val="163"/>
    </font>
    <font>
      <sz val="13"/>
      <color rgb="FF0000FF"/>
      <name val="Times New Roman"/>
      <family val="1"/>
      <charset val="163"/>
    </font>
    <font>
      <sz val="12"/>
      <color rgb="FF0000FF"/>
      <name val=".VnTime"/>
      <family val="2"/>
      <charset val="163"/>
    </font>
    <font>
      <b/>
      <sz val="11"/>
      <color rgb="FF0000FF"/>
      <name val="Times New Roman"/>
      <family val="1"/>
      <charset val="163"/>
    </font>
    <font>
      <sz val="11"/>
      <color rgb="FF0000FF"/>
      <name val="Times New Roman"/>
      <family val="1"/>
      <charset val="163"/>
    </font>
    <font>
      <sz val="11.5"/>
      <color rgb="FF0000FF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sz val="12"/>
      <name val=".VnTime"/>
      <family val="2"/>
      <charset val="163"/>
    </font>
    <font>
      <sz val="11"/>
      <color rgb="FF7030A0"/>
      <name val="Times New Roman"/>
      <family val="1"/>
    </font>
    <font>
      <sz val="11.5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1"/>
      <name val=".VnTime"/>
      <family val="2"/>
      <charset val="163"/>
    </font>
    <font>
      <b/>
      <sz val="10.4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2"/>
    </font>
    <font>
      <i/>
      <sz val="9.5"/>
      <name val="Times New Roman"/>
      <family val="1"/>
    </font>
    <font>
      <sz val="10.5"/>
      <name val="Times New Roman"/>
      <family val="2"/>
    </font>
    <font>
      <i/>
      <sz val="12"/>
      <color theme="0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12"/>
      <name val=".VnTimeH"/>
      <family val="2"/>
    </font>
    <font>
      <b/>
      <sz val="12"/>
      <name val=".VnArial"/>
      <family val="2"/>
    </font>
    <font>
      <b/>
      <i/>
      <sz val="12"/>
      <name val=".VnTime"/>
      <family val="2"/>
    </font>
    <font>
      <b/>
      <sz val="12"/>
      <name val=".VnArial NarrowH"/>
      <family val="2"/>
    </font>
    <font>
      <b/>
      <i/>
      <sz val="10"/>
      <name val="Times New Roman"/>
      <family val="1"/>
    </font>
    <font>
      <i/>
      <sz val="11"/>
      <name val="Cambria"/>
      <family val="1"/>
      <charset val="163"/>
      <scheme val="major"/>
    </font>
    <font>
      <b/>
      <i/>
      <sz val="11"/>
      <name val=".VnTime"/>
      <family val="2"/>
    </font>
    <font>
      <b/>
      <sz val="11"/>
      <name val=".VnTimeH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2" fillId="0" borderId="0"/>
    <xf numFmtId="0" fontId="98" fillId="0" borderId="0"/>
    <xf numFmtId="0" fontId="22" fillId="0" borderId="0"/>
    <xf numFmtId="0" fontId="1" fillId="0" borderId="0"/>
    <xf numFmtId="0" fontId="39" fillId="0" borderId="0"/>
    <xf numFmtId="0" fontId="196" fillId="0" borderId="0"/>
  </cellStyleXfs>
  <cellXfs count="2147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17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2" fillId="0" borderId="0" xfId="0" applyFont="1"/>
    <xf numFmtId="0" fontId="0" fillId="0" borderId="0" xfId="0" applyBorder="1"/>
    <xf numFmtId="0" fontId="15" fillId="0" borderId="5" xfId="0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164" fontId="27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4" fillId="0" borderId="0" xfId="0" applyFont="1"/>
    <xf numFmtId="0" fontId="1" fillId="0" borderId="0" xfId="0" applyFont="1"/>
    <xf numFmtId="1" fontId="36" fillId="0" borderId="1" xfId="0" applyNumberFormat="1" applyFont="1" applyBorder="1" applyAlignment="1">
      <alignment horizontal="left" vertical="center"/>
    </xf>
    <xf numFmtId="0" fontId="6" fillId="0" borderId="0" xfId="0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1" fontId="17" fillId="0" borderId="2" xfId="0" applyNumberFormat="1" applyFont="1" applyBorder="1" applyAlignment="1">
      <alignment horizontal="left" vertical="center"/>
    </xf>
    <xf numFmtId="1" fontId="17" fillId="0" borderId="6" xfId="0" applyNumberFormat="1" applyFont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left" vertical="center"/>
    </xf>
    <xf numFmtId="1" fontId="33" fillId="0" borderId="0" xfId="0" applyNumberFormat="1" applyFont="1"/>
    <xf numFmtId="164" fontId="32" fillId="0" borderId="7" xfId="0" applyNumberFormat="1" applyFont="1" applyFill="1" applyBorder="1" applyAlignment="1">
      <alignment vertical="center" wrapText="1"/>
    </xf>
    <xf numFmtId="49" fontId="17" fillId="0" borderId="0" xfId="0" applyNumberFormat="1" applyFont="1"/>
    <xf numFmtId="49" fontId="17" fillId="0" borderId="0" xfId="0" applyNumberFormat="1" applyFont="1" applyAlignment="1">
      <alignment vertical="distributed"/>
    </xf>
    <xf numFmtId="49" fontId="17" fillId="0" borderId="0" xfId="0" quotePrefix="1" applyNumberFormat="1" applyFont="1"/>
    <xf numFmtId="49" fontId="17" fillId="0" borderId="0" xfId="0" applyNumberFormat="1" applyFont="1" applyAlignme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Fill="1" applyBorder="1"/>
    <xf numFmtId="0" fontId="5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40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3" fontId="26" fillId="0" borderId="6" xfId="0" applyNumberFormat="1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 wrapText="1"/>
    </xf>
    <xf numFmtId="0" fontId="44" fillId="0" borderId="0" xfId="0" applyFont="1"/>
    <xf numFmtId="3" fontId="45" fillId="0" borderId="1" xfId="0" applyNumberFormat="1" applyFont="1" applyBorder="1" applyAlignment="1">
      <alignment horizontal="center" vertical="center" wrapText="1"/>
    </xf>
    <xf numFmtId="164" fontId="45" fillId="0" borderId="1" xfId="1" applyNumberFormat="1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3" fontId="45" fillId="0" borderId="2" xfId="0" applyNumberFormat="1" applyFont="1" applyBorder="1" applyAlignment="1">
      <alignment horizontal="center" vertical="center" wrapText="1"/>
    </xf>
    <xf numFmtId="164" fontId="45" fillId="0" borderId="2" xfId="1" applyNumberFormat="1" applyFont="1" applyBorder="1" applyAlignment="1">
      <alignment horizontal="center" vertical="center" wrapText="1"/>
    </xf>
    <xf numFmtId="164" fontId="45" fillId="0" borderId="2" xfId="0" applyNumberFormat="1" applyFont="1" applyBorder="1" applyAlignment="1">
      <alignment horizontal="center" vertical="center" wrapText="1"/>
    </xf>
    <xf numFmtId="3" fontId="45" fillId="0" borderId="6" xfId="0" applyNumberFormat="1" applyFont="1" applyBorder="1" applyAlignment="1">
      <alignment horizontal="center" vertical="center" wrapText="1"/>
    </xf>
    <xf numFmtId="164" fontId="45" fillId="0" borderId="6" xfId="1" applyNumberFormat="1" applyFont="1" applyBorder="1" applyAlignment="1">
      <alignment horizontal="center" vertical="center" wrapText="1"/>
    </xf>
    <xf numFmtId="164" fontId="45" fillId="0" borderId="6" xfId="0" applyNumberFormat="1" applyFont="1" applyBorder="1" applyAlignment="1">
      <alignment horizontal="center" vertical="center" wrapText="1"/>
    </xf>
    <xf numFmtId="3" fontId="42" fillId="0" borderId="5" xfId="0" applyNumberFormat="1" applyFont="1" applyBorder="1" applyAlignment="1">
      <alignment horizontal="center" vertical="center" wrapText="1"/>
    </xf>
    <xf numFmtId="164" fontId="42" fillId="0" borderId="5" xfId="1" applyNumberFormat="1" applyFont="1" applyBorder="1" applyAlignment="1">
      <alignment horizontal="center" vertical="center" wrapText="1"/>
    </xf>
    <xf numFmtId="3" fontId="42" fillId="0" borderId="5" xfId="0" applyNumberFormat="1" applyFont="1" applyBorder="1" applyAlignment="1">
      <alignment horizontal="right" vertical="center" wrapText="1"/>
    </xf>
    <xf numFmtId="164" fontId="42" fillId="0" borderId="5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1" fontId="26" fillId="0" borderId="1" xfId="0" applyNumberFormat="1" applyFont="1" applyBorder="1" applyAlignment="1">
      <alignment horizontal="right" vertical="center" wrapText="1"/>
    </xf>
    <xf numFmtId="164" fontId="26" fillId="0" borderId="1" xfId="1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1" fontId="26" fillId="0" borderId="2" xfId="0" applyNumberFormat="1" applyFont="1" applyBorder="1" applyAlignment="1">
      <alignment horizontal="right" vertical="center" wrapText="1"/>
    </xf>
    <xf numFmtId="164" fontId="26" fillId="0" borderId="2" xfId="1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right" vertical="center" wrapText="1"/>
    </xf>
    <xf numFmtId="164" fontId="26" fillId="0" borderId="6" xfId="1" applyNumberFormat="1" applyFont="1" applyBorder="1" applyAlignment="1">
      <alignment horizontal="center" vertical="center" wrapText="1"/>
    </xf>
    <xf numFmtId="164" fontId="27" fillId="0" borderId="5" xfId="1" applyNumberFormat="1" applyFont="1" applyBorder="1" applyAlignment="1">
      <alignment horizontal="center" vertical="center" wrapText="1"/>
    </xf>
    <xf numFmtId="0" fontId="43" fillId="0" borderId="0" xfId="0" applyFont="1" applyBorder="1"/>
    <xf numFmtId="0" fontId="44" fillId="0" borderId="0" xfId="0" applyFont="1" applyBorder="1"/>
    <xf numFmtId="0" fontId="27" fillId="0" borderId="14" xfId="0" applyFont="1" applyBorder="1" applyAlignment="1"/>
    <xf numFmtId="0" fontId="27" fillId="0" borderId="0" xfId="0" applyFont="1" applyBorder="1" applyAlignment="1"/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 wrapText="1"/>
    </xf>
    <xf numFmtId="3" fontId="43" fillId="0" borderId="5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3" fontId="27" fillId="0" borderId="0" xfId="0" applyNumberFormat="1" applyFont="1" applyBorder="1" applyAlignment="1">
      <alignment horizontal="center"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164" fontId="43" fillId="0" borderId="0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 vertical="center"/>
    </xf>
    <xf numFmtId="0" fontId="0" fillId="0" borderId="0" xfId="0" applyFill="1"/>
    <xf numFmtId="0" fontId="13" fillId="0" borderId="0" xfId="0" applyFont="1"/>
    <xf numFmtId="0" fontId="16" fillId="0" borderId="5" xfId="0" applyFont="1" applyFill="1" applyBorder="1" applyAlignment="1">
      <alignment horizontal="center" vertical="center"/>
    </xf>
    <xf numFmtId="167" fontId="50" fillId="0" borderId="2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22" fillId="2" borderId="0" xfId="0" applyFont="1" applyFill="1"/>
    <xf numFmtId="0" fontId="52" fillId="2" borderId="0" xfId="0" applyFont="1" applyFill="1"/>
    <xf numFmtId="0" fontId="22" fillId="0" borderId="0" xfId="0" applyFont="1" applyFill="1"/>
    <xf numFmtId="0" fontId="46" fillId="0" borderId="5" xfId="0" applyFont="1" applyBorder="1" applyAlignment="1">
      <alignment horizontal="center" vertical="center" wrapText="1"/>
    </xf>
    <xf numFmtId="0" fontId="2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164" fontId="43" fillId="0" borderId="6" xfId="0" applyNumberFormat="1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164" fontId="41" fillId="0" borderId="5" xfId="0" applyNumberFormat="1" applyFont="1" applyBorder="1" applyAlignment="1">
      <alignment vertical="center" wrapText="1"/>
    </xf>
    <xf numFmtId="1" fontId="48" fillId="0" borderId="1" xfId="0" applyNumberFormat="1" applyFont="1" applyBorder="1" applyAlignment="1">
      <alignment horizontal="left" vertical="center"/>
    </xf>
    <xf numFmtId="0" fontId="32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7" fontId="48" fillId="0" borderId="1" xfId="1" applyNumberFormat="1" applyFont="1" applyBorder="1" applyAlignment="1">
      <alignment horizontal="center" vertical="center" wrapText="1"/>
    </xf>
    <xf numFmtId="167" fontId="55" fillId="0" borderId="1" xfId="1" applyNumberFormat="1" applyFont="1" applyBorder="1" applyAlignment="1">
      <alignment horizontal="center" vertical="center" wrapText="1"/>
    </xf>
    <xf numFmtId="166" fontId="55" fillId="0" borderId="1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7" fontId="48" fillId="0" borderId="2" xfId="1" applyNumberFormat="1" applyFont="1" applyBorder="1" applyAlignment="1">
      <alignment horizontal="center" vertical="center" wrapText="1"/>
    </xf>
    <xf numFmtId="167" fontId="55" fillId="0" borderId="2" xfId="1" applyNumberFormat="1" applyFont="1" applyBorder="1" applyAlignment="1">
      <alignment horizontal="center" vertical="center" wrapText="1"/>
    </xf>
    <xf numFmtId="167" fontId="30" fillId="0" borderId="5" xfId="1" applyNumberFormat="1" applyFont="1" applyBorder="1" applyAlignment="1">
      <alignment horizontal="center" vertical="center" wrapText="1"/>
    </xf>
    <xf numFmtId="166" fontId="55" fillId="0" borderId="2" xfId="1" applyNumberFormat="1" applyFont="1" applyBorder="1" applyAlignment="1">
      <alignment horizontal="center" vertical="center" wrapText="1"/>
    </xf>
    <xf numFmtId="164" fontId="28" fillId="0" borderId="2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 wrapText="1"/>
    </xf>
    <xf numFmtId="167" fontId="28" fillId="0" borderId="2" xfId="1" applyNumberFormat="1" applyFont="1" applyBorder="1" applyAlignment="1">
      <alignment horizontal="center" vertical="center" wrapText="1"/>
    </xf>
    <xf numFmtId="166" fontId="55" fillId="0" borderId="6" xfId="1" applyNumberFormat="1" applyFont="1" applyBorder="1" applyAlignment="1">
      <alignment horizontal="center" vertical="center" wrapText="1"/>
    </xf>
    <xf numFmtId="166" fontId="55" fillId="0" borderId="5" xfId="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9" fillId="0" borderId="0" xfId="0" applyFont="1"/>
    <xf numFmtId="0" fontId="59" fillId="0" borderId="5" xfId="0" applyFont="1" applyFill="1" applyBorder="1" applyAlignment="1">
      <alignment horizontal="right" vertical="center"/>
    </xf>
    <xf numFmtId="0" fontId="59" fillId="0" borderId="2" xfId="0" applyFont="1" applyFill="1" applyBorder="1" applyAlignment="1">
      <alignment horizontal="right" vertical="center"/>
    </xf>
    <xf numFmtId="167" fontId="100" fillId="0" borderId="2" xfId="1" applyNumberFormat="1" applyFont="1" applyBorder="1" applyAlignment="1">
      <alignment horizontal="center" vertical="center" wrapText="1"/>
    </xf>
    <xf numFmtId="167" fontId="101" fillId="0" borderId="5" xfId="1" applyNumberFormat="1" applyFont="1" applyBorder="1" applyAlignment="1">
      <alignment horizontal="center" vertical="center" wrapText="1"/>
    </xf>
    <xf numFmtId="166" fontId="42" fillId="0" borderId="5" xfId="1" applyNumberFormat="1" applyFont="1" applyBorder="1" applyAlignment="1">
      <alignment horizontal="center" vertical="center" wrapText="1"/>
    </xf>
    <xf numFmtId="0" fontId="102" fillId="0" borderId="2" xfId="0" applyFont="1" applyBorder="1" applyAlignment="1">
      <alignment vertical="center" wrapText="1"/>
    </xf>
    <xf numFmtId="0" fontId="103" fillId="0" borderId="5" xfId="0" applyFont="1" applyBorder="1" applyAlignment="1">
      <alignment vertical="center" wrapText="1"/>
    </xf>
    <xf numFmtId="3" fontId="104" fillId="0" borderId="1" xfId="0" applyNumberFormat="1" applyFont="1" applyBorder="1" applyAlignment="1">
      <alignment horizontal="right" vertical="center" wrapText="1"/>
    </xf>
    <xf numFmtId="3" fontId="104" fillId="0" borderId="2" xfId="0" applyNumberFormat="1" applyFont="1" applyBorder="1" applyAlignment="1">
      <alignment horizontal="right" vertical="center" wrapText="1"/>
    </xf>
    <xf numFmtId="3" fontId="104" fillId="0" borderId="6" xfId="0" applyNumberFormat="1" applyFont="1" applyBorder="1" applyAlignment="1">
      <alignment horizontal="right" vertical="center" wrapText="1"/>
    </xf>
    <xf numFmtId="3" fontId="104" fillId="0" borderId="1" xfId="0" applyNumberFormat="1" applyFont="1" applyBorder="1" applyAlignment="1">
      <alignment horizontal="center" vertical="center" wrapText="1"/>
    </xf>
    <xf numFmtId="3" fontId="104" fillId="0" borderId="2" xfId="0" applyNumberFormat="1" applyFont="1" applyBorder="1" applyAlignment="1">
      <alignment horizontal="center" vertical="center" wrapText="1"/>
    </xf>
    <xf numFmtId="3" fontId="104" fillId="0" borderId="6" xfId="0" applyNumberFormat="1" applyFont="1" applyBorder="1" applyAlignment="1">
      <alignment horizontal="center" vertical="center" wrapText="1"/>
    </xf>
    <xf numFmtId="3" fontId="105" fillId="0" borderId="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 wrapText="1"/>
    </xf>
    <xf numFmtId="164" fontId="26" fillId="0" borderId="16" xfId="1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right" vertical="center" wrapText="1"/>
    </xf>
    <xf numFmtId="164" fontId="26" fillId="0" borderId="16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left" vertical="center"/>
    </xf>
    <xf numFmtId="1" fontId="15" fillId="0" borderId="2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164" fontId="26" fillId="0" borderId="16" xfId="0" applyNumberFormat="1" applyFont="1" applyBorder="1" applyAlignment="1">
      <alignment horizontal="right" vertical="center" wrapText="1"/>
    </xf>
    <xf numFmtId="165" fontId="27" fillId="0" borderId="5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60" fillId="0" borderId="2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0" fontId="99" fillId="0" borderId="0" xfId="0" applyFont="1"/>
    <xf numFmtId="167" fontId="106" fillId="0" borderId="0" xfId="1" applyNumberFormat="1" applyFont="1"/>
    <xf numFmtId="167" fontId="107" fillId="0" borderId="0" xfId="1" applyNumberFormat="1" applyFont="1"/>
    <xf numFmtId="0" fontId="107" fillId="0" borderId="0" xfId="0" applyFont="1"/>
    <xf numFmtId="0" fontId="17" fillId="0" borderId="0" xfId="0" applyFont="1" applyFill="1"/>
    <xf numFmtId="0" fontId="61" fillId="0" borderId="2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vertical="center" wrapText="1"/>
    </xf>
    <xf numFmtId="167" fontId="62" fillId="0" borderId="2" xfId="1" applyNumberFormat="1" applyFont="1" applyFill="1" applyBorder="1" applyAlignment="1">
      <alignment horizontal="right" vertical="center" wrapText="1"/>
    </xf>
    <xf numFmtId="167" fontId="31" fillId="0" borderId="2" xfId="1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08" fillId="0" borderId="0" xfId="0" applyFont="1"/>
    <xf numFmtId="0" fontId="64" fillId="0" borderId="2" xfId="0" applyFont="1" applyFill="1" applyBorder="1" applyAlignment="1">
      <alignment horizontal="right" vertical="center"/>
    </xf>
    <xf numFmtId="0" fontId="109" fillId="0" borderId="0" xfId="0" applyFont="1"/>
    <xf numFmtId="0" fontId="60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7" fontId="32" fillId="0" borderId="2" xfId="1" applyNumberFormat="1" applyFont="1" applyFill="1" applyBorder="1" applyAlignment="1">
      <alignment horizontal="right" vertical="center"/>
    </xf>
    <xf numFmtId="167" fontId="49" fillId="0" borderId="2" xfId="1" applyNumberFormat="1" applyFont="1" applyFill="1" applyBorder="1" applyAlignment="1">
      <alignment horizontal="right" vertical="center"/>
    </xf>
    <xf numFmtId="167" fontId="29" fillId="0" borderId="5" xfId="1" applyNumberFormat="1" applyFont="1" applyBorder="1" applyAlignment="1">
      <alignment horizontal="center" vertical="center" wrapText="1"/>
    </xf>
    <xf numFmtId="0" fontId="16" fillId="0" borderId="0" xfId="0" applyFont="1"/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7" fontId="37" fillId="0" borderId="18" xfId="1" applyNumberFormat="1" applyFont="1" applyFill="1" applyBorder="1" applyAlignment="1">
      <alignment horizontal="right" vertical="center" wrapText="1"/>
    </xf>
    <xf numFmtId="0" fontId="17" fillId="4" borderId="0" xfId="0" applyFont="1" applyFill="1"/>
    <xf numFmtId="0" fontId="0" fillId="4" borderId="0" xfId="0" applyFill="1"/>
    <xf numFmtId="0" fontId="32" fillId="0" borderId="2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/>
    </xf>
    <xf numFmtId="0" fontId="102" fillId="0" borderId="1" xfId="0" applyFont="1" applyFill="1" applyBorder="1" applyAlignment="1">
      <alignment vertical="center" wrapText="1"/>
    </xf>
    <xf numFmtId="0" fontId="102" fillId="0" borderId="2" xfId="0" applyFont="1" applyFill="1" applyBorder="1" applyAlignment="1">
      <alignment vertical="center" wrapText="1"/>
    </xf>
    <xf numFmtId="0" fontId="102" fillId="0" borderId="6" xfId="0" applyFont="1" applyFill="1" applyBorder="1" applyAlignment="1">
      <alignment vertical="center"/>
    </xf>
    <xf numFmtId="167" fontId="102" fillId="0" borderId="2" xfId="1" applyNumberFormat="1" applyFont="1" applyBorder="1" applyAlignment="1">
      <alignment vertical="center" wrapText="1"/>
    </xf>
    <xf numFmtId="167" fontId="102" fillId="0" borderId="1" xfId="1" applyNumberFormat="1" applyFont="1" applyBorder="1" applyAlignment="1">
      <alignment vertical="center" wrapText="1"/>
    </xf>
    <xf numFmtId="167" fontId="102" fillId="0" borderId="6" xfId="1" applyNumberFormat="1" applyFont="1" applyBorder="1" applyAlignment="1">
      <alignment vertical="center"/>
    </xf>
    <xf numFmtId="167" fontId="56" fillId="0" borderId="5" xfId="1" applyNumberFormat="1" applyFont="1" applyBorder="1" applyAlignment="1">
      <alignment horizontal="center" vertical="center" wrapText="1"/>
    </xf>
    <xf numFmtId="164" fontId="56" fillId="0" borderId="5" xfId="0" applyNumberFormat="1" applyFont="1" applyBorder="1" applyAlignment="1">
      <alignment horizontal="center" vertical="center" wrapText="1"/>
    </xf>
    <xf numFmtId="0" fontId="66" fillId="0" borderId="0" xfId="0" applyFont="1"/>
    <xf numFmtId="0" fontId="19" fillId="0" borderId="5" xfId="0" applyFont="1" applyBorder="1" applyAlignment="1">
      <alignment vertical="center" wrapText="1"/>
    </xf>
    <xf numFmtId="164" fontId="19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164" fontId="19" fillId="0" borderId="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43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43" fillId="0" borderId="2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4" fontId="43" fillId="0" borderId="1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4" fontId="43" fillId="0" borderId="6" xfId="0" applyNumberFormat="1" applyFont="1" applyFill="1" applyBorder="1" applyAlignment="1">
      <alignment vertical="center" wrapText="1"/>
    </xf>
    <xf numFmtId="167" fontId="32" fillId="0" borderId="2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7" fontId="37" fillId="0" borderId="2" xfId="1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167" fontId="100" fillId="0" borderId="1" xfId="1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3" fontId="111" fillId="0" borderId="5" xfId="0" applyNumberFormat="1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7" fontId="10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2" fillId="0" borderId="0" xfId="0" applyFont="1"/>
    <xf numFmtId="0" fontId="102" fillId="0" borderId="6" xfId="0" applyFont="1" applyFill="1" applyBorder="1" applyAlignment="1">
      <alignment vertical="center" wrapText="1"/>
    </xf>
    <xf numFmtId="0" fontId="102" fillId="0" borderId="1" xfId="0" applyFont="1" applyBorder="1" applyAlignment="1">
      <alignment vertical="center" wrapText="1"/>
    </xf>
    <xf numFmtId="167" fontId="102" fillId="0" borderId="6" xfId="1" applyNumberFormat="1" applyFont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13" fillId="0" borderId="0" xfId="0" applyFont="1" applyAlignment="1">
      <alignment horizontal="center"/>
    </xf>
    <xf numFmtId="0" fontId="100" fillId="0" borderId="5" xfId="0" applyFont="1" applyBorder="1" applyAlignment="1">
      <alignment horizontal="center" vertical="center" wrapText="1"/>
    </xf>
    <xf numFmtId="164" fontId="111" fillId="0" borderId="5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 wrapText="1"/>
    </xf>
    <xf numFmtId="165" fontId="111" fillId="0" borderId="5" xfId="0" applyNumberFormat="1" applyFont="1" applyBorder="1" applyAlignment="1">
      <alignment horizontal="center" vertical="center" wrapText="1"/>
    </xf>
    <xf numFmtId="3" fontId="100" fillId="0" borderId="18" xfId="0" applyNumberFormat="1" applyFont="1" applyBorder="1" applyAlignment="1">
      <alignment horizontal="center" vertical="center" wrapText="1"/>
    </xf>
    <xf numFmtId="167" fontId="100" fillId="0" borderId="18" xfId="1" applyNumberFormat="1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167" fontId="100" fillId="3" borderId="18" xfId="1" applyNumberFormat="1" applyFont="1" applyFill="1" applyBorder="1" applyAlignment="1">
      <alignment horizontal="center" vertical="center"/>
    </xf>
    <xf numFmtId="3" fontId="100" fillId="0" borderId="2" xfId="0" applyNumberFormat="1" applyFont="1" applyBorder="1" applyAlignment="1">
      <alignment horizontal="center" vertical="center" wrapText="1"/>
    </xf>
    <xf numFmtId="164" fontId="100" fillId="0" borderId="18" xfId="0" applyNumberFormat="1" applyFont="1" applyBorder="1" applyAlignment="1">
      <alignment horizontal="center" vertical="center" wrapText="1"/>
    </xf>
    <xf numFmtId="0" fontId="110" fillId="0" borderId="18" xfId="0" applyFont="1" applyBorder="1" applyAlignment="1">
      <alignment horizontal="left" vertical="center" wrapText="1"/>
    </xf>
    <xf numFmtId="2" fontId="100" fillId="0" borderId="18" xfId="0" applyNumberFormat="1" applyFont="1" applyBorder="1" applyAlignment="1">
      <alignment horizontal="center" vertical="center" wrapText="1"/>
    </xf>
    <xf numFmtId="0" fontId="100" fillId="0" borderId="18" xfId="0" applyFont="1" applyBorder="1" applyAlignment="1">
      <alignment vertical="center"/>
    </xf>
    <xf numFmtId="0" fontId="100" fillId="0" borderId="2" xfId="0" applyFont="1" applyBorder="1" applyAlignment="1">
      <alignment vertical="center"/>
    </xf>
    <xf numFmtId="0" fontId="110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167" fontId="4" fillId="0" borderId="0" xfId="1" applyNumberFormat="1" applyFont="1" applyFill="1" applyBorder="1"/>
    <xf numFmtId="0" fontId="17" fillId="0" borderId="2" xfId="0" applyFont="1" applyBorder="1" applyAlignment="1">
      <alignment horizontal="center" vertical="center"/>
    </xf>
    <xf numFmtId="167" fontId="105" fillId="0" borderId="5" xfId="1" applyNumberFormat="1" applyFont="1" applyBorder="1" applyAlignment="1">
      <alignment horizontal="center" vertical="center"/>
    </xf>
    <xf numFmtId="167" fontId="104" fillId="0" borderId="10" xfId="1" applyNumberFormat="1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68" fillId="0" borderId="0" xfId="0" applyFont="1"/>
    <xf numFmtId="0" fontId="32" fillId="0" borderId="0" xfId="0" applyFont="1"/>
    <xf numFmtId="167" fontId="104" fillId="0" borderId="10" xfId="1" applyNumberFormat="1" applyFont="1" applyFill="1" applyBorder="1" applyAlignment="1">
      <alignment horizontal="right" vertical="center"/>
    </xf>
    <xf numFmtId="0" fontId="104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02" fillId="0" borderId="16" xfId="0" applyFont="1" applyBorder="1" applyAlignment="1">
      <alignment vertical="center" wrapText="1"/>
    </xf>
    <xf numFmtId="0" fontId="102" fillId="0" borderId="6" xfId="0" applyFont="1" applyBorder="1" applyAlignment="1">
      <alignment vertical="center"/>
    </xf>
    <xf numFmtId="164" fontId="102" fillId="0" borderId="1" xfId="0" applyNumberFormat="1" applyFont="1" applyBorder="1" applyAlignment="1">
      <alignment vertical="center" wrapText="1"/>
    </xf>
    <xf numFmtId="164" fontId="102" fillId="0" borderId="2" xfId="0" applyNumberFormat="1" applyFont="1" applyBorder="1" applyAlignment="1">
      <alignment vertical="center" wrapText="1"/>
    </xf>
    <xf numFmtId="164" fontId="102" fillId="0" borderId="16" xfId="0" applyNumberFormat="1" applyFont="1" applyBorder="1" applyAlignment="1">
      <alignment vertical="center" wrapText="1"/>
    </xf>
    <xf numFmtId="164" fontId="102" fillId="0" borderId="6" xfId="0" applyNumberFormat="1" applyFont="1" applyBorder="1" applyAlignment="1">
      <alignment vertical="center"/>
    </xf>
    <xf numFmtId="164" fontId="103" fillId="0" borderId="5" xfId="0" applyNumberFormat="1" applyFont="1" applyBorder="1" applyAlignment="1">
      <alignment vertical="center" wrapText="1"/>
    </xf>
    <xf numFmtId="164" fontId="32" fillId="0" borderId="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167" fontId="102" fillId="0" borderId="0" xfId="1" applyNumberFormat="1" applyFont="1" applyBorder="1" applyAlignment="1">
      <alignment vertical="center" wrapText="1"/>
    </xf>
    <xf numFmtId="164" fontId="45" fillId="0" borderId="0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right"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167" fontId="111" fillId="0" borderId="5" xfId="1" applyNumberFormat="1" applyFont="1" applyBorder="1" applyAlignment="1">
      <alignment horizontal="center" vertical="center" wrapText="1"/>
    </xf>
    <xf numFmtId="164" fontId="100" fillId="0" borderId="2" xfId="0" applyNumberFormat="1" applyFont="1" applyBorder="1" applyAlignment="1">
      <alignment vertical="center"/>
    </xf>
    <xf numFmtId="1" fontId="22" fillId="0" borderId="0" xfId="0" applyNumberFormat="1" applyFont="1"/>
    <xf numFmtId="167" fontId="29" fillId="3" borderId="1" xfId="1" applyNumberFormat="1" applyFont="1" applyFill="1" applyBorder="1" applyAlignment="1">
      <alignment horizontal="right" vertical="center" wrapText="1"/>
    </xf>
    <xf numFmtId="43" fontId="48" fillId="0" borderId="2" xfId="1" applyFont="1" applyBorder="1"/>
    <xf numFmtId="167" fontId="48" fillId="0" borderId="2" xfId="1" applyNumberFormat="1" applyFont="1" applyFill="1" applyBorder="1"/>
    <xf numFmtId="167" fontId="48" fillId="0" borderId="2" xfId="1" applyNumberFormat="1" applyFont="1" applyBorder="1"/>
    <xf numFmtId="164" fontId="100" fillId="0" borderId="6" xfId="0" applyNumberFormat="1" applyFont="1" applyBorder="1" applyAlignment="1">
      <alignment vertical="center"/>
    </xf>
    <xf numFmtId="167" fontId="110" fillId="0" borderId="2" xfId="1" applyNumberFormat="1" applyFont="1" applyBorder="1" applyAlignment="1">
      <alignment vertical="center" wrapText="1"/>
    </xf>
    <xf numFmtId="0" fontId="57" fillId="0" borderId="26" xfId="0" applyFont="1" applyBorder="1" applyAlignment="1">
      <alignment horizontal="left" vertical="center" wrapText="1"/>
    </xf>
    <xf numFmtId="166" fontId="102" fillId="0" borderId="2" xfId="1" applyNumberFormat="1" applyFont="1" applyBorder="1" applyAlignment="1">
      <alignment vertical="center" wrapText="1"/>
    </xf>
    <xf numFmtId="0" fontId="69" fillId="0" borderId="2" xfId="0" applyFont="1" applyFill="1" applyBorder="1" applyAlignment="1">
      <alignment vertical="center" wrapText="1"/>
    </xf>
    <xf numFmtId="0" fontId="116" fillId="0" borderId="0" xfId="0" applyFont="1"/>
    <xf numFmtId="0" fontId="117" fillId="0" borderId="0" xfId="0" applyFont="1"/>
    <xf numFmtId="167" fontId="117" fillId="0" borderId="0" xfId="1" applyNumberFormat="1" applyFont="1"/>
    <xf numFmtId="167" fontId="117" fillId="0" borderId="0" xfId="0" applyNumberFormat="1" applyFont="1"/>
    <xf numFmtId="164" fontId="117" fillId="0" borderId="0" xfId="0" applyNumberFormat="1" applyFont="1"/>
    <xf numFmtId="167" fontId="100" fillId="0" borderId="2" xfId="1" applyNumberFormat="1" applyFont="1" applyBorder="1" applyAlignment="1">
      <alignment horizontal="center" vertical="center" wrapText="1"/>
    </xf>
    <xf numFmtId="0" fontId="118" fillId="0" borderId="5" xfId="0" applyFont="1" applyBorder="1" applyAlignment="1">
      <alignment horizontal="center" vertical="center" wrapText="1"/>
    </xf>
    <xf numFmtId="0" fontId="112" fillId="0" borderId="27" xfId="0" applyFont="1" applyBorder="1"/>
    <xf numFmtId="0" fontId="114" fillId="0" borderId="0" xfId="0" applyFont="1"/>
    <xf numFmtId="0" fontId="51" fillId="0" borderId="2" xfId="0" applyFont="1" applyFill="1" applyBorder="1" applyAlignment="1">
      <alignment vertical="center" wrapText="1"/>
    </xf>
    <xf numFmtId="0" fontId="53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7" fontId="104" fillId="0" borderId="19" xfId="1" applyNumberFormat="1" applyFont="1" applyBorder="1" applyAlignment="1">
      <alignment vertical="center" wrapText="1"/>
    </xf>
    <xf numFmtId="167" fontId="104" fillId="0" borderId="13" xfId="1" applyNumberFormat="1" applyFont="1" applyBorder="1" applyAlignment="1">
      <alignment vertical="center" wrapText="1"/>
    </xf>
    <xf numFmtId="167" fontId="105" fillId="0" borderId="5" xfId="1" applyNumberFormat="1" applyFont="1" applyBorder="1" applyAlignment="1">
      <alignment vertical="center" wrapText="1"/>
    </xf>
    <xf numFmtId="166" fontId="30" fillId="0" borderId="5" xfId="1" applyNumberFormat="1" applyFont="1" applyBorder="1" applyAlignment="1">
      <alignment horizontal="center" vertical="center" wrapText="1"/>
    </xf>
    <xf numFmtId="0" fontId="120" fillId="0" borderId="5" xfId="0" applyFont="1" applyFill="1" applyBorder="1" applyAlignment="1">
      <alignment horizontal="center" vertical="center"/>
    </xf>
    <xf numFmtId="167" fontId="53" fillId="0" borderId="2" xfId="1" applyNumberFormat="1" applyFont="1" applyFill="1" applyBorder="1" applyAlignment="1">
      <alignment horizontal="right" vertical="center"/>
    </xf>
    <xf numFmtId="167" fontId="2" fillId="0" borderId="2" xfId="1" applyNumberFormat="1" applyFont="1" applyFill="1" applyBorder="1" applyAlignment="1">
      <alignment horizontal="right" vertical="center"/>
    </xf>
    <xf numFmtId="167" fontId="63" fillId="0" borderId="2" xfId="1" applyNumberFormat="1" applyFont="1" applyFill="1" applyBorder="1" applyAlignment="1">
      <alignment horizontal="right" vertical="center"/>
    </xf>
    <xf numFmtId="167" fontId="53" fillId="0" borderId="16" xfId="1" applyNumberFormat="1" applyFont="1" applyFill="1" applyBorder="1" applyAlignment="1">
      <alignment horizontal="right" vertical="center"/>
    </xf>
    <xf numFmtId="167" fontId="53" fillId="0" borderId="6" xfId="1" applyNumberFormat="1" applyFont="1" applyFill="1" applyBorder="1" applyAlignment="1">
      <alignment horizontal="right" vertical="center"/>
    </xf>
    <xf numFmtId="167" fontId="53" fillId="0" borderId="18" xfId="1" applyNumberFormat="1" applyFont="1" applyFill="1" applyBorder="1" applyAlignment="1">
      <alignment horizontal="right" vertical="center"/>
    </xf>
    <xf numFmtId="164" fontId="63" fillId="0" borderId="2" xfId="0" applyNumberFormat="1" applyFont="1" applyFill="1" applyBorder="1" applyAlignment="1">
      <alignment horizontal="right" vertical="center"/>
    </xf>
    <xf numFmtId="0" fontId="63" fillId="0" borderId="2" xfId="0" applyFont="1" applyFill="1" applyBorder="1" applyAlignment="1">
      <alignment horizontal="right" vertical="center"/>
    </xf>
    <xf numFmtId="0" fontId="53" fillId="0" borderId="2" xfId="0" applyFont="1" applyFill="1" applyBorder="1" applyAlignment="1">
      <alignment horizontal="right" vertical="center"/>
    </xf>
    <xf numFmtId="1" fontId="53" fillId="0" borderId="2" xfId="0" applyNumberFormat="1" applyFont="1" applyFill="1" applyBorder="1" applyAlignment="1">
      <alignment horizontal="right" vertical="center"/>
    </xf>
    <xf numFmtId="164" fontId="53" fillId="0" borderId="2" xfId="0" applyNumberFormat="1" applyFont="1" applyFill="1" applyBorder="1" applyAlignment="1">
      <alignment horizontal="right" vertical="center"/>
    </xf>
    <xf numFmtId="0" fontId="53" fillId="0" borderId="6" xfId="0" applyFont="1" applyFill="1" applyBorder="1" applyAlignment="1">
      <alignment horizontal="right" vertical="center"/>
    </xf>
    <xf numFmtId="164" fontId="53" fillId="0" borderId="6" xfId="0" applyNumberFormat="1" applyFont="1" applyFill="1" applyBorder="1" applyAlignment="1">
      <alignment horizontal="right" vertical="center"/>
    </xf>
    <xf numFmtId="167" fontId="121" fillId="0" borderId="2" xfId="1" applyNumberFormat="1" applyFont="1" applyFill="1" applyBorder="1" applyAlignment="1">
      <alignment horizontal="right" vertical="center"/>
    </xf>
    <xf numFmtId="167" fontId="0" fillId="0" borderId="0" xfId="0" applyNumberFormat="1"/>
    <xf numFmtId="167" fontId="122" fillId="0" borderId="2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0" fontId="112" fillId="0" borderId="0" xfId="0" applyFont="1" applyFill="1"/>
    <xf numFmtId="1" fontId="111" fillId="3" borderId="5" xfId="1" applyNumberFormat="1" applyFont="1" applyFill="1" applyBorder="1" applyAlignment="1">
      <alignment horizontal="center" vertical="center"/>
    </xf>
    <xf numFmtId="0" fontId="112" fillId="0" borderId="0" xfId="6" applyFont="1"/>
    <xf numFmtId="167" fontId="104" fillId="0" borderId="11" xfId="1" applyNumberFormat="1" applyFont="1" applyBorder="1" applyAlignment="1">
      <alignment vertical="center" wrapText="1"/>
    </xf>
    <xf numFmtId="0" fontId="115" fillId="0" borderId="5" xfId="0" applyFont="1" applyBorder="1" applyAlignment="1">
      <alignment horizontal="center" vertical="center" wrapText="1"/>
    </xf>
    <xf numFmtId="167" fontId="104" fillId="0" borderId="10" xfId="1" applyNumberFormat="1" applyFont="1" applyBorder="1" applyAlignment="1">
      <alignment horizontal="right" vertical="center"/>
    </xf>
    <xf numFmtId="167" fontId="104" fillId="0" borderId="19" xfId="1" applyNumberFormat="1" applyFont="1" applyBorder="1" applyAlignment="1">
      <alignment horizontal="right" vertical="center"/>
    </xf>
    <xf numFmtId="167" fontId="34" fillId="0" borderId="0" xfId="0" applyNumberFormat="1" applyFont="1"/>
    <xf numFmtId="167" fontId="105" fillId="0" borderId="5" xfId="1" applyNumberFormat="1" applyFont="1" applyBorder="1" applyAlignment="1">
      <alignment horizontal="right" vertical="center"/>
    </xf>
    <xf numFmtId="167" fontId="104" fillId="0" borderId="13" xfId="1" applyNumberFormat="1" applyFont="1" applyFill="1" applyBorder="1" applyAlignment="1">
      <alignment horizontal="right" vertical="center"/>
    </xf>
    <xf numFmtId="0" fontId="22" fillId="0" borderId="27" xfId="0" applyFont="1" applyFill="1" applyBorder="1"/>
    <xf numFmtId="0" fontId="68" fillId="0" borderId="0" xfId="0" applyFont="1" applyFill="1"/>
    <xf numFmtId="1" fontId="104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vertical="center"/>
    </xf>
    <xf numFmtId="0" fontId="100" fillId="0" borderId="19" xfId="0" applyFont="1" applyBorder="1" applyAlignment="1">
      <alignment vertical="center"/>
    </xf>
    <xf numFmtId="0" fontId="104" fillId="0" borderId="13" xfId="0" applyFont="1" applyBorder="1" applyAlignment="1">
      <alignment horizontal="center" vertical="center"/>
    </xf>
    <xf numFmtId="0" fontId="100" fillId="0" borderId="8" xfId="0" applyFont="1" applyBorder="1" applyAlignment="1">
      <alignment vertical="center"/>
    </xf>
    <xf numFmtId="0" fontId="112" fillId="0" borderId="7" xfId="0" applyFont="1" applyBorder="1"/>
    <xf numFmtId="0" fontId="125" fillId="0" borderId="7" xfId="0" applyFont="1" applyFill="1" applyBorder="1"/>
    <xf numFmtId="167" fontId="105" fillId="0" borderId="5" xfId="1" applyNumberFormat="1" applyFont="1" applyFill="1" applyBorder="1" applyAlignment="1">
      <alignment horizontal="right" vertical="center"/>
    </xf>
    <xf numFmtId="0" fontId="102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vertical="center" wrapText="1"/>
    </xf>
    <xf numFmtId="0" fontId="102" fillId="0" borderId="19" xfId="0" applyFont="1" applyBorder="1" applyAlignment="1">
      <alignment horizontal="center" vertical="center" wrapText="1"/>
    </xf>
    <xf numFmtId="0" fontId="100" fillId="0" borderId="19" xfId="0" applyFont="1" applyBorder="1" applyAlignment="1">
      <alignment vertical="center" wrapText="1"/>
    </xf>
    <xf numFmtId="0" fontId="102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vertical="center" wrapText="1"/>
    </xf>
    <xf numFmtId="164" fontId="104" fillId="0" borderId="1" xfId="0" applyNumberFormat="1" applyFont="1" applyBorder="1" applyAlignment="1">
      <alignment horizontal="center" vertical="center" wrapText="1"/>
    </xf>
    <xf numFmtId="164" fontId="104" fillId="0" borderId="2" xfId="0" applyNumberFormat="1" applyFont="1" applyBorder="1" applyAlignment="1">
      <alignment horizontal="center" vertical="center" wrapText="1"/>
    </xf>
    <xf numFmtId="164" fontId="104" fillId="0" borderId="6" xfId="0" applyNumberFormat="1" applyFont="1" applyBorder="1" applyAlignment="1">
      <alignment horizontal="center" vertical="center" wrapText="1"/>
    </xf>
    <xf numFmtId="3" fontId="105" fillId="0" borderId="5" xfId="0" applyNumberFormat="1" applyFont="1" applyBorder="1" applyAlignment="1">
      <alignment horizontal="center" vertical="center" wrapText="1"/>
    </xf>
    <xf numFmtId="164" fontId="105" fillId="0" borderId="5" xfId="0" applyNumberFormat="1" applyFont="1" applyBorder="1" applyAlignment="1">
      <alignment horizontal="center" vertical="center" wrapText="1"/>
    </xf>
    <xf numFmtId="0" fontId="114" fillId="0" borderId="5" xfId="0" applyNumberFormat="1" applyFont="1" applyBorder="1" applyAlignment="1">
      <alignment horizontal="center" vertical="center" wrapText="1"/>
    </xf>
    <xf numFmtId="0" fontId="102" fillId="0" borderId="6" xfId="0" applyFont="1" applyBorder="1" applyAlignment="1">
      <alignment vertical="center" wrapText="1"/>
    </xf>
    <xf numFmtId="164" fontId="123" fillId="0" borderId="1" xfId="0" applyNumberFormat="1" applyFont="1" applyBorder="1" applyAlignment="1">
      <alignment vertical="center" wrapText="1"/>
    </xf>
    <xf numFmtId="164" fontId="123" fillId="0" borderId="2" xfId="0" applyNumberFormat="1" applyFont="1" applyBorder="1" applyAlignment="1">
      <alignment vertical="center" wrapText="1"/>
    </xf>
    <xf numFmtId="164" fontId="123" fillId="0" borderId="6" xfId="0" applyNumberFormat="1" applyFont="1" applyBorder="1" applyAlignment="1">
      <alignment vertical="center" wrapText="1"/>
    </xf>
    <xf numFmtId="167" fontId="103" fillId="0" borderId="5" xfId="1" applyNumberFormat="1" applyFont="1" applyBorder="1" applyAlignment="1">
      <alignment vertical="center" wrapText="1"/>
    </xf>
    <xf numFmtId="167" fontId="103" fillId="0" borderId="5" xfId="1" applyNumberFormat="1" applyFont="1" applyFill="1" applyBorder="1" applyAlignment="1">
      <alignment vertical="center" wrapText="1"/>
    </xf>
    <xf numFmtId="164" fontId="124" fillId="0" borderId="5" xfId="0" applyNumberFormat="1" applyFont="1" applyBorder="1" applyAlignment="1">
      <alignment vertical="center" wrapText="1"/>
    </xf>
    <xf numFmtId="43" fontId="122" fillId="0" borderId="2" xfId="0" applyNumberFormat="1" applyFont="1" applyFill="1" applyBorder="1" applyAlignment="1">
      <alignment horizontal="right" vertical="center"/>
    </xf>
    <xf numFmtId="0" fontId="126" fillId="3" borderId="2" xfId="6" applyFont="1" applyFill="1" applyBorder="1" applyAlignment="1">
      <alignment vertical="center"/>
    </xf>
    <xf numFmtId="0" fontId="115" fillId="3" borderId="5" xfId="6" applyFont="1" applyFill="1" applyBorder="1" applyAlignment="1">
      <alignment vertical="center"/>
    </xf>
    <xf numFmtId="0" fontId="112" fillId="0" borderId="0" xfId="6" applyFont="1" applyAlignment="1">
      <alignment horizontal="center"/>
    </xf>
    <xf numFmtId="0" fontId="114" fillId="0" borderId="5" xfId="6" applyFont="1" applyBorder="1" applyAlignment="1">
      <alignment horizontal="center"/>
    </xf>
    <xf numFmtId="0" fontId="126" fillId="3" borderId="1" xfId="6" applyFont="1" applyFill="1" applyBorder="1" applyAlignment="1">
      <alignment horizontal="center" vertical="center"/>
    </xf>
    <xf numFmtId="0" fontId="114" fillId="3" borderId="1" xfId="6" applyFont="1" applyFill="1" applyBorder="1" applyAlignment="1">
      <alignment vertical="center"/>
    </xf>
    <xf numFmtId="0" fontId="126" fillId="3" borderId="2" xfId="6" applyFont="1" applyFill="1" applyBorder="1" applyAlignment="1">
      <alignment horizontal="center" vertical="center"/>
    </xf>
    <xf numFmtId="0" fontId="114" fillId="3" borderId="2" xfId="6" applyFont="1" applyFill="1" applyBorder="1" applyAlignment="1">
      <alignment vertical="center"/>
    </xf>
    <xf numFmtId="0" fontId="126" fillId="3" borderId="16" xfId="6" applyFont="1" applyFill="1" applyBorder="1" applyAlignment="1">
      <alignment horizontal="center" vertical="center"/>
    </xf>
    <xf numFmtId="0" fontId="114" fillId="3" borderId="16" xfId="6" applyFont="1" applyFill="1" applyBorder="1" applyAlignment="1">
      <alignment vertical="center"/>
    </xf>
    <xf numFmtId="0" fontId="126" fillId="0" borderId="0" xfId="6" applyFont="1" applyAlignment="1">
      <alignment horizontal="center"/>
    </xf>
    <xf numFmtId="0" fontId="126" fillId="0" borderId="0" xfId="6" applyFont="1"/>
    <xf numFmtId="0" fontId="114" fillId="3" borderId="1" xfId="6" applyFont="1" applyFill="1" applyBorder="1" applyAlignment="1">
      <alignment horizontal="center" vertical="center"/>
    </xf>
    <xf numFmtId="167" fontId="114" fillId="3" borderId="1" xfId="1" applyNumberFormat="1" applyFont="1" applyFill="1" applyBorder="1" applyAlignment="1">
      <alignment vertical="center"/>
    </xf>
    <xf numFmtId="0" fontId="114" fillId="3" borderId="2" xfId="6" applyFont="1" applyFill="1" applyBorder="1" applyAlignment="1">
      <alignment horizontal="center" vertical="center"/>
    </xf>
    <xf numFmtId="167" fontId="114" fillId="3" borderId="2" xfId="1" applyNumberFormat="1" applyFont="1" applyFill="1" applyBorder="1" applyAlignment="1">
      <alignment vertical="center"/>
    </xf>
    <xf numFmtId="0" fontId="114" fillId="3" borderId="16" xfId="6" applyFont="1" applyFill="1" applyBorder="1" applyAlignment="1">
      <alignment horizontal="center" vertical="center"/>
    </xf>
    <xf numFmtId="167" fontId="114" fillId="3" borderId="16" xfId="1" applyNumberFormat="1" applyFont="1" applyFill="1" applyBorder="1" applyAlignment="1">
      <alignment vertical="center"/>
    </xf>
    <xf numFmtId="0" fontId="115" fillId="0" borderId="5" xfId="6" applyFont="1" applyBorder="1" applyAlignment="1">
      <alignment vertical="center"/>
    </xf>
    <xf numFmtId="167" fontId="120" fillId="0" borderId="5" xfId="1" applyNumberFormat="1" applyFont="1" applyBorder="1" applyAlignment="1">
      <alignment vertical="center"/>
    </xf>
    <xf numFmtId="167" fontId="127" fillId="0" borderId="5" xfId="1" applyNumberFormat="1" applyFont="1" applyBorder="1" applyAlignment="1">
      <alignment vertical="center"/>
    </xf>
    <xf numFmtId="0" fontId="128" fillId="0" borderId="0" xfId="6" applyFont="1" applyBorder="1" applyAlignment="1">
      <alignment horizontal="center"/>
    </xf>
    <xf numFmtId="0" fontId="128" fillId="3" borderId="0" xfId="6" applyFont="1" applyFill="1" applyBorder="1"/>
    <xf numFmtId="0" fontId="128" fillId="0" borderId="0" xfId="6" applyFont="1" applyBorder="1"/>
    <xf numFmtId="0" fontId="129" fillId="0" borderId="0" xfId="6" applyFont="1" applyBorder="1"/>
    <xf numFmtId="0" fontId="104" fillId="0" borderId="0" xfId="6" applyFont="1"/>
    <xf numFmtId="0" fontId="130" fillId="0" borderId="0" xfId="6" applyFont="1"/>
    <xf numFmtId="0" fontId="118" fillId="0" borderId="0" xfId="6" applyFont="1" applyAlignment="1">
      <alignment horizontal="left" indent="4"/>
    </xf>
    <xf numFmtId="0" fontId="131" fillId="0" borderId="0" xfId="6" applyFont="1" applyAlignment="1">
      <alignment horizontal="center"/>
    </xf>
    <xf numFmtId="0" fontId="132" fillId="0" borderId="0" xfId="6" applyFont="1" applyAlignment="1"/>
    <xf numFmtId="0" fontId="134" fillId="0" borderId="0" xfId="0" applyFont="1" applyAlignment="1">
      <alignment vertical="center"/>
    </xf>
    <xf numFmtId="167" fontId="135" fillId="0" borderId="2" xfId="1" applyNumberFormat="1" applyFont="1" applyFill="1" applyBorder="1" applyAlignment="1">
      <alignment horizontal="right" vertical="center"/>
    </xf>
    <xf numFmtId="167" fontId="136" fillId="0" borderId="2" xfId="1" applyNumberFormat="1" applyFont="1" applyFill="1" applyBorder="1" applyAlignment="1">
      <alignment horizontal="right" vertical="center"/>
    </xf>
    <xf numFmtId="167" fontId="137" fillId="0" borderId="2" xfId="1" applyNumberFormat="1" applyFont="1" applyFill="1" applyBorder="1" applyAlignment="1">
      <alignment horizontal="right" vertical="center"/>
    </xf>
    <xf numFmtId="167" fontId="138" fillId="0" borderId="2" xfId="1" applyNumberFormat="1" applyFont="1" applyFill="1" applyBorder="1" applyAlignment="1">
      <alignment horizontal="right" vertical="center"/>
    </xf>
    <xf numFmtId="167" fontId="139" fillId="0" borderId="2" xfId="1" applyNumberFormat="1" applyFont="1" applyFill="1" applyBorder="1" applyAlignment="1">
      <alignment horizontal="right" vertical="center"/>
    </xf>
    <xf numFmtId="167" fontId="138" fillId="0" borderId="16" xfId="1" applyNumberFormat="1" applyFont="1" applyFill="1" applyBorder="1" applyAlignment="1">
      <alignment horizontal="right" vertical="center"/>
    </xf>
    <xf numFmtId="167" fontId="138" fillId="0" borderId="6" xfId="1" applyNumberFormat="1" applyFont="1" applyFill="1" applyBorder="1" applyAlignment="1">
      <alignment horizontal="right" vertical="center"/>
    </xf>
    <xf numFmtId="167" fontId="138" fillId="0" borderId="18" xfId="1" applyNumberFormat="1" applyFont="1" applyFill="1" applyBorder="1" applyAlignment="1">
      <alignment horizontal="right" vertical="center"/>
    </xf>
    <xf numFmtId="164" fontId="138" fillId="0" borderId="2" xfId="1" applyNumberFormat="1" applyFont="1" applyFill="1" applyBorder="1" applyAlignment="1">
      <alignment horizontal="right" vertical="center"/>
    </xf>
    <xf numFmtId="164" fontId="138" fillId="0" borderId="6" xfId="0" applyNumberFormat="1" applyFont="1" applyFill="1" applyBorder="1" applyAlignment="1">
      <alignment horizontal="right" vertical="center"/>
    </xf>
    <xf numFmtId="0" fontId="140" fillId="0" borderId="0" xfId="0" applyFont="1" applyAlignment="1">
      <alignment vertical="center"/>
    </xf>
    <xf numFmtId="167" fontId="141" fillId="0" borderId="2" xfId="1" applyNumberFormat="1" applyFont="1" applyFill="1" applyBorder="1" applyAlignment="1">
      <alignment horizontal="right" vertical="center"/>
    </xf>
    <xf numFmtId="167" fontId="142" fillId="0" borderId="2" xfId="1" applyNumberFormat="1" applyFont="1" applyFill="1" applyBorder="1" applyAlignment="1">
      <alignment horizontal="right" vertical="center"/>
    </xf>
    <xf numFmtId="167" fontId="143" fillId="0" borderId="2" xfId="1" applyNumberFormat="1" applyFont="1" applyFill="1" applyBorder="1" applyAlignment="1">
      <alignment horizontal="right" vertical="center"/>
    </xf>
    <xf numFmtId="0" fontId="48" fillId="0" borderId="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67" fontId="144" fillId="0" borderId="2" xfId="1" applyNumberFormat="1" applyFont="1" applyFill="1" applyBorder="1" applyAlignment="1">
      <alignment horizontal="right" vertical="center"/>
    </xf>
    <xf numFmtId="167" fontId="143" fillId="0" borderId="2" xfId="1" applyNumberFormat="1" applyFont="1" applyFill="1" applyBorder="1" applyAlignment="1">
      <alignment horizontal="right" vertical="center" wrapText="1"/>
    </xf>
    <xf numFmtId="167" fontId="42" fillId="0" borderId="2" xfId="1" applyNumberFormat="1" applyFont="1" applyFill="1" applyBorder="1" applyAlignment="1">
      <alignment horizontal="right" vertical="center" wrapText="1"/>
    </xf>
    <xf numFmtId="43" fontId="37" fillId="5" borderId="2" xfId="0" applyNumberFormat="1" applyFont="1" applyFill="1" applyBorder="1" applyAlignment="1">
      <alignment horizontal="right" vertical="center"/>
    </xf>
    <xf numFmtId="166" fontId="114" fillId="5" borderId="2" xfId="0" applyNumberFormat="1" applyFont="1" applyFill="1" applyBorder="1" applyAlignment="1">
      <alignment horizontal="right" vertical="center"/>
    </xf>
    <xf numFmtId="0" fontId="144" fillId="0" borderId="2" xfId="0" applyFont="1" applyFill="1" applyBorder="1" applyAlignment="1">
      <alignment horizontal="right" vertical="center"/>
    </xf>
    <xf numFmtId="166" fontId="114" fillId="5" borderId="6" xfId="0" applyNumberFormat="1" applyFont="1" applyFill="1" applyBorder="1" applyAlignment="1">
      <alignment horizontal="right" vertical="center"/>
    </xf>
    <xf numFmtId="167" fontId="100" fillId="0" borderId="2" xfId="1" applyNumberFormat="1" applyFont="1" applyBorder="1" applyAlignment="1">
      <alignment horizontal="center" vertical="center" wrapText="1"/>
    </xf>
    <xf numFmtId="0" fontId="114" fillId="0" borderId="5" xfId="0" applyFont="1" applyBorder="1" applyAlignment="1">
      <alignment horizontal="center" vertical="center" wrapText="1"/>
    </xf>
    <xf numFmtId="167" fontId="50" fillId="0" borderId="18" xfId="1" applyNumberFormat="1" applyFont="1" applyFill="1" applyBorder="1" applyAlignment="1">
      <alignment horizontal="right" vertical="center" wrapText="1"/>
    </xf>
    <xf numFmtId="167" fontId="50" fillId="0" borderId="6" xfId="1" applyNumberFormat="1" applyFont="1" applyFill="1" applyBorder="1" applyAlignment="1">
      <alignment horizontal="right" vertical="center" wrapText="1"/>
    </xf>
    <xf numFmtId="167" fontId="102" fillId="0" borderId="2" xfId="1" applyNumberFormat="1" applyFont="1" applyBorder="1" applyAlignment="1">
      <alignment horizontal="center" vertical="center" wrapText="1"/>
    </xf>
    <xf numFmtId="167" fontId="115" fillId="3" borderId="5" xfId="1" applyNumberFormat="1" applyFont="1" applyFill="1" applyBorder="1" applyAlignment="1">
      <alignment vertical="center"/>
    </xf>
    <xf numFmtId="0" fontId="146" fillId="0" borderId="0" xfId="0" applyFont="1"/>
    <xf numFmtId="0" fontId="147" fillId="3" borderId="5" xfId="0" applyFont="1" applyFill="1" applyBorder="1" applyAlignment="1">
      <alignment horizontal="center" vertical="center" wrapText="1"/>
    </xf>
    <xf numFmtId="167" fontId="148" fillId="3" borderId="1" xfId="1" applyNumberFormat="1" applyFont="1" applyFill="1" applyBorder="1" applyAlignment="1">
      <alignment horizontal="right" vertical="center" wrapText="1"/>
    </xf>
    <xf numFmtId="0" fontId="149" fillId="0" borderId="0" xfId="0" applyFont="1" applyFill="1"/>
    <xf numFmtId="0" fontId="149" fillId="0" borderId="0" xfId="0" applyFont="1"/>
    <xf numFmtId="0" fontId="150" fillId="3" borderId="5" xfId="0" applyFont="1" applyFill="1" applyBorder="1" applyAlignment="1">
      <alignment horizontal="center" vertical="center" wrapText="1"/>
    </xf>
    <xf numFmtId="167" fontId="17" fillId="0" borderId="11" xfId="1" applyNumberFormat="1" applyFont="1" applyBorder="1" applyAlignment="1">
      <alignment vertical="center" wrapText="1"/>
    </xf>
    <xf numFmtId="167" fontId="17" fillId="0" borderId="19" xfId="1" applyNumberFormat="1" applyFont="1" applyBorder="1" applyAlignment="1">
      <alignment vertical="center" wrapText="1"/>
    </xf>
    <xf numFmtId="167" fontId="17" fillId="0" borderId="13" xfId="1" applyNumberFormat="1" applyFont="1" applyBorder="1" applyAlignment="1">
      <alignment vertical="center" wrapText="1"/>
    </xf>
    <xf numFmtId="167" fontId="18" fillId="0" borderId="5" xfId="1" applyNumberFormat="1" applyFont="1" applyBorder="1" applyAlignment="1">
      <alignment vertical="center" wrapText="1"/>
    </xf>
    <xf numFmtId="167" fontId="18" fillId="0" borderId="5" xfId="1" applyNumberFormat="1" applyFont="1" applyFill="1" applyBorder="1" applyAlignment="1">
      <alignment vertical="center" wrapText="1"/>
    </xf>
    <xf numFmtId="2" fontId="17" fillId="0" borderId="5" xfId="0" applyNumberFormat="1" applyFont="1" applyBorder="1" applyAlignment="1">
      <alignment vertical="center" wrapText="1"/>
    </xf>
    <xf numFmtId="167" fontId="134" fillId="0" borderId="11" xfId="1" applyNumberFormat="1" applyFont="1" applyBorder="1" applyAlignment="1">
      <alignment vertical="center" wrapText="1"/>
    </xf>
    <xf numFmtId="167" fontId="134" fillId="0" borderId="19" xfId="1" applyNumberFormat="1" applyFont="1" applyBorder="1" applyAlignment="1">
      <alignment vertical="center" wrapText="1"/>
    </xf>
    <xf numFmtId="167" fontId="134" fillId="0" borderId="13" xfId="1" applyNumberFormat="1" applyFont="1" applyBorder="1" applyAlignment="1">
      <alignment vertical="center" wrapText="1"/>
    </xf>
    <xf numFmtId="167" fontId="134" fillId="0" borderId="11" xfId="1" applyNumberFormat="1" applyFont="1" applyFill="1" applyBorder="1" applyAlignment="1">
      <alignment vertical="center" wrapText="1"/>
    </xf>
    <xf numFmtId="167" fontId="134" fillId="0" borderId="19" xfId="1" applyNumberFormat="1" applyFont="1" applyFill="1" applyBorder="1" applyAlignment="1">
      <alignment vertical="center" wrapText="1"/>
    </xf>
    <xf numFmtId="167" fontId="134" fillId="0" borderId="13" xfId="1" applyNumberFormat="1" applyFont="1" applyFill="1" applyBorder="1" applyAlignment="1">
      <alignment vertical="center" wrapText="1"/>
    </xf>
    <xf numFmtId="0" fontId="22" fillId="0" borderId="27" xfId="0" applyFont="1" applyBorder="1"/>
    <xf numFmtId="167" fontId="17" fillId="0" borderId="10" xfId="1" applyNumberFormat="1" applyFont="1" applyBorder="1" applyAlignment="1">
      <alignment horizontal="right" vertical="center"/>
    </xf>
    <xf numFmtId="168" fontId="17" fillId="0" borderId="10" xfId="0" applyNumberFormat="1" applyFont="1" applyBorder="1" applyAlignment="1">
      <alignment horizontal="center" vertical="center"/>
    </xf>
    <xf numFmtId="167" fontId="17" fillId="0" borderId="10" xfId="1" applyNumberFormat="1" applyFont="1" applyFill="1" applyBorder="1" applyAlignment="1">
      <alignment horizontal="right" vertical="center"/>
    </xf>
    <xf numFmtId="167" fontId="17" fillId="0" borderId="19" xfId="1" applyNumberFormat="1" applyFont="1" applyBorder="1" applyAlignment="1">
      <alignment horizontal="right" vertical="center"/>
    </xf>
    <xf numFmtId="167" fontId="17" fillId="0" borderId="10" xfId="0" applyNumberFormat="1" applyFont="1" applyBorder="1" applyAlignment="1">
      <alignment horizontal="center" vertical="center"/>
    </xf>
    <xf numFmtId="167" fontId="18" fillId="0" borderId="5" xfId="1" applyNumberFormat="1" applyFont="1" applyBorder="1" applyAlignment="1">
      <alignment horizontal="right" vertical="center"/>
    </xf>
    <xf numFmtId="167" fontId="18" fillId="0" borderId="5" xfId="1" applyNumberFormat="1" applyFont="1" applyBorder="1" applyAlignment="1">
      <alignment horizontal="center" vertical="center"/>
    </xf>
    <xf numFmtId="0" fontId="37" fillId="0" borderId="0" xfId="0" applyFont="1"/>
    <xf numFmtId="0" fontId="75" fillId="0" borderId="10" xfId="0" applyFont="1" applyBorder="1" applyAlignment="1">
      <alignment vertical="center" wrapText="1"/>
    </xf>
    <xf numFmtId="0" fontId="105" fillId="0" borderId="5" xfId="1" applyNumberFormat="1" applyFont="1" applyBorder="1" applyAlignment="1">
      <alignment horizontal="center" vertical="center"/>
    </xf>
    <xf numFmtId="0" fontId="151" fillId="0" borderId="5" xfId="0" applyFont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6" fontId="121" fillId="0" borderId="2" xfId="0" applyNumberFormat="1" applyFont="1" applyFill="1" applyBorder="1" applyAlignment="1">
      <alignment horizontal="right" vertical="center"/>
    </xf>
    <xf numFmtId="0" fontId="105" fillId="0" borderId="9" xfId="0" applyFont="1" applyBorder="1" applyAlignment="1">
      <alignment horizontal="center" vertical="center" wrapText="1"/>
    </xf>
    <xf numFmtId="167" fontId="100" fillId="0" borderId="2" xfId="1" applyNumberFormat="1" applyFont="1" applyBorder="1" applyAlignment="1">
      <alignment horizontal="center" vertical="center" wrapText="1"/>
    </xf>
    <xf numFmtId="0" fontId="114" fillId="0" borderId="5" xfId="0" applyFont="1" applyBorder="1" applyAlignment="1">
      <alignment horizontal="center" vertical="center" wrapText="1"/>
    </xf>
    <xf numFmtId="0" fontId="104" fillId="0" borderId="5" xfId="0" applyFont="1" applyBorder="1" applyAlignment="1">
      <alignment horizontal="center" vertical="center" wrapText="1"/>
    </xf>
    <xf numFmtId="164" fontId="104" fillId="0" borderId="11" xfId="0" applyNumberFormat="1" applyFont="1" applyBorder="1" applyAlignment="1">
      <alignment vertical="center" wrapText="1"/>
    </xf>
    <xf numFmtId="167" fontId="104" fillId="0" borderId="11" xfId="1" applyNumberFormat="1" applyFont="1" applyFill="1" applyBorder="1" applyAlignment="1">
      <alignment vertical="center" wrapText="1"/>
    </xf>
    <xf numFmtId="164" fontId="104" fillId="0" borderId="11" xfId="0" applyNumberFormat="1" applyFont="1" applyFill="1" applyBorder="1" applyAlignment="1">
      <alignment horizontal="center" vertical="center" wrapText="1"/>
    </xf>
    <xf numFmtId="164" fontId="104" fillId="0" borderId="19" xfId="0" applyNumberFormat="1" applyFont="1" applyBorder="1" applyAlignment="1">
      <alignment vertical="center" wrapText="1"/>
    </xf>
    <xf numFmtId="167" fontId="104" fillId="0" borderId="19" xfId="1" applyNumberFormat="1" applyFont="1" applyFill="1" applyBorder="1" applyAlignment="1">
      <alignment vertical="center" wrapText="1"/>
    </xf>
    <xf numFmtId="164" fontId="104" fillId="0" borderId="19" xfId="0" applyNumberFormat="1" applyFont="1" applyFill="1" applyBorder="1" applyAlignment="1">
      <alignment horizontal="center" vertical="center" wrapText="1"/>
    </xf>
    <xf numFmtId="164" fontId="104" fillId="0" borderId="12" xfId="0" applyNumberFormat="1" applyFont="1" applyBorder="1" applyAlignment="1">
      <alignment vertical="center" wrapText="1"/>
    </xf>
    <xf numFmtId="167" fontId="104" fillId="0" borderId="13" xfId="1" applyNumberFormat="1" applyFont="1" applyFill="1" applyBorder="1" applyAlignment="1">
      <alignment vertical="center" wrapText="1"/>
    </xf>
    <xf numFmtId="164" fontId="104" fillId="0" borderId="13" xfId="0" applyNumberFormat="1" applyFont="1" applyFill="1" applyBorder="1" applyAlignment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5" fillId="0" borderId="24" xfId="0" applyFont="1" applyBorder="1" applyAlignment="1">
      <alignment horizontal="center" vertical="center" wrapText="1"/>
    </xf>
    <xf numFmtId="0" fontId="32" fillId="0" borderId="2" xfId="6" applyFont="1" applyFill="1" applyBorder="1" applyAlignment="1">
      <alignment horizontal="center" vertical="center"/>
    </xf>
    <xf numFmtId="167" fontId="123" fillId="0" borderId="2" xfId="1" applyNumberFormat="1" applyFont="1" applyBorder="1" applyAlignment="1">
      <alignment horizontal="center" vertical="center" wrapText="1"/>
    </xf>
    <xf numFmtId="167" fontId="123" fillId="0" borderId="2" xfId="1" applyNumberFormat="1" applyFont="1" applyBorder="1" applyAlignment="1">
      <alignment vertical="center" wrapText="1"/>
    </xf>
    <xf numFmtId="167" fontId="114" fillId="0" borderId="2" xfId="1" applyNumberFormat="1" applyFont="1" applyBorder="1" applyAlignment="1">
      <alignment horizontal="center" vertical="center" wrapText="1"/>
    </xf>
    <xf numFmtId="167" fontId="114" fillId="0" borderId="2" xfId="1" applyNumberFormat="1" applyFont="1" applyBorder="1" applyAlignment="1">
      <alignment vertical="center" wrapText="1"/>
    </xf>
    <xf numFmtId="167" fontId="152" fillId="0" borderId="2" xfId="1" applyNumberFormat="1" applyFont="1" applyFill="1" applyBorder="1" applyAlignment="1">
      <alignment horizontal="right" vertical="center"/>
    </xf>
    <xf numFmtId="167" fontId="153" fillId="0" borderId="2" xfId="1" applyNumberFormat="1" applyFont="1" applyFill="1" applyBorder="1" applyAlignment="1">
      <alignment horizontal="right" vertical="center"/>
    </xf>
    <xf numFmtId="167" fontId="153" fillId="0" borderId="18" xfId="1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/>
    </xf>
    <xf numFmtId="0" fontId="78" fillId="0" borderId="15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8" xfId="0" quotePrefix="1" applyFont="1" applyFill="1" applyBorder="1" applyAlignment="1">
      <alignment horizontal="center" vertical="center" wrapText="1"/>
    </xf>
    <xf numFmtId="0" fontId="80" fillId="0" borderId="15" xfId="0" quotePrefix="1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3" fontId="82" fillId="5" borderId="2" xfId="0" applyNumberFormat="1" applyFont="1" applyFill="1" applyBorder="1" applyAlignment="1">
      <alignment horizontal="center" vertical="center"/>
    </xf>
    <xf numFmtId="3" fontId="32" fillId="5" borderId="2" xfId="0" applyNumberFormat="1" applyFont="1" applyFill="1" applyBorder="1" applyAlignment="1">
      <alignment vertical="center" wrapText="1"/>
    </xf>
    <xf numFmtId="166" fontId="82" fillId="5" borderId="2" xfId="1" applyNumberFormat="1" applyFont="1" applyFill="1" applyBorder="1" applyAlignment="1">
      <alignment horizontal="center" vertical="center"/>
    </xf>
    <xf numFmtId="43" fontId="82" fillId="5" borderId="2" xfId="1" applyNumberFormat="1" applyFont="1" applyFill="1" applyBorder="1" applyAlignment="1">
      <alignment horizontal="right" vertical="center" wrapText="1"/>
    </xf>
    <xf numFmtId="166" fontId="82" fillId="5" borderId="2" xfId="1" applyNumberFormat="1" applyFont="1" applyFill="1" applyBorder="1" applyAlignment="1">
      <alignment horizontal="right" vertical="center" wrapText="1"/>
    </xf>
    <xf numFmtId="43" fontId="32" fillId="5" borderId="2" xfId="1" applyNumberFormat="1" applyFont="1" applyFill="1" applyBorder="1" applyAlignment="1">
      <alignment horizontal="right" vertical="center" wrapText="1"/>
    </xf>
    <xf numFmtId="166" fontId="32" fillId="5" borderId="2" xfId="1" applyNumberFormat="1" applyFont="1" applyFill="1" applyBorder="1" applyAlignment="1">
      <alignment horizontal="right" vertical="center" wrapText="1"/>
    </xf>
    <xf numFmtId="43" fontId="32" fillId="5" borderId="2" xfId="1" quotePrefix="1" applyNumberFormat="1" applyFont="1" applyFill="1" applyBorder="1" applyAlignment="1">
      <alignment horizontal="right" vertical="center" wrapText="1"/>
    </xf>
    <xf numFmtId="43" fontId="32" fillId="5" borderId="2" xfId="1" applyNumberFormat="1" applyFont="1" applyFill="1" applyBorder="1" applyAlignment="1">
      <alignment horizontal="center" vertical="center" wrapText="1"/>
    </xf>
    <xf numFmtId="3" fontId="8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vertical="center" wrapText="1"/>
    </xf>
    <xf numFmtId="166" fontId="82" fillId="0" borderId="2" xfId="1" applyNumberFormat="1" applyFont="1" applyFill="1" applyBorder="1" applyAlignment="1">
      <alignment horizontal="center" vertical="center"/>
    </xf>
    <xf numFmtId="166" fontId="82" fillId="0" borderId="2" xfId="1" applyNumberFormat="1" applyFont="1" applyFill="1" applyBorder="1" applyAlignment="1">
      <alignment horizontal="right" vertical="center" wrapText="1"/>
    </xf>
    <xf numFmtId="167" fontId="82" fillId="0" borderId="2" xfId="1" applyNumberFormat="1" applyFont="1" applyFill="1" applyBorder="1" applyAlignment="1">
      <alignment horizontal="right" vertical="center" wrapText="1"/>
    </xf>
    <xf numFmtId="43" fontId="82" fillId="0" borderId="2" xfId="1" applyNumberFormat="1" applyFont="1" applyFill="1" applyBorder="1" applyAlignment="1">
      <alignment horizontal="right" vertical="center" wrapText="1"/>
    </xf>
    <xf numFmtId="43" fontId="32" fillId="0" borderId="2" xfId="1" applyNumberFormat="1" applyFont="1" applyFill="1" applyBorder="1" applyAlignment="1">
      <alignment horizontal="right" vertical="center" wrapText="1"/>
    </xf>
    <xf numFmtId="43" fontId="32" fillId="0" borderId="2" xfId="1" quotePrefix="1" applyNumberFormat="1" applyFont="1" applyFill="1" applyBorder="1" applyAlignment="1">
      <alignment horizontal="right" vertical="center" wrapText="1"/>
    </xf>
    <xf numFmtId="166" fontId="32" fillId="0" borderId="2" xfId="1" applyNumberFormat="1" applyFont="1" applyFill="1" applyBorder="1" applyAlignment="1">
      <alignment horizontal="right" vertical="center" wrapText="1"/>
    </xf>
    <xf numFmtId="43" fontId="32" fillId="0" borderId="2" xfId="1" applyNumberFormat="1" applyFont="1" applyFill="1" applyBorder="1" applyAlignment="1">
      <alignment horizontal="center" vertical="center" wrapText="1"/>
    </xf>
    <xf numFmtId="43" fontId="82" fillId="0" borderId="2" xfId="1" applyFont="1" applyFill="1" applyBorder="1" applyAlignment="1">
      <alignment vertical="center"/>
    </xf>
    <xf numFmtId="0" fontId="49" fillId="0" borderId="26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67" fontId="32" fillId="0" borderId="2" xfId="1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1" applyNumberFormat="1" applyFont="1" applyFill="1" applyBorder="1" applyAlignment="1">
      <alignment horizontal="center" vertical="center"/>
    </xf>
    <xf numFmtId="43" fontId="32" fillId="0" borderId="2" xfId="1" applyFont="1" applyFill="1" applyBorder="1" applyAlignment="1">
      <alignment horizontal="right" vertical="center" wrapText="1"/>
    </xf>
    <xf numFmtId="164" fontId="32" fillId="0" borderId="2" xfId="3" applyNumberFormat="1" applyFont="1" applyFill="1" applyBorder="1" applyAlignment="1">
      <alignment horizontal="right" vertical="center"/>
    </xf>
    <xf numFmtId="43" fontId="32" fillId="0" borderId="2" xfId="1" applyFont="1" applyFill="1" applyBorder="1" applyAlignment="1">
      <alignment horizontal="center" vertical="center" wrapText="1"/>
    </xf>
    <xf numFmtId="43" fontId="32" fillId="0" borderId="2" xfId="1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32" fillId="5" borderId="2" xfId="0" applyNumberFormat="1" applyFont="1" applyFill="1" applyBorder="1" applyAlignment="1">
      <alignment horizontal="center" vertical="center"/>
    </xf>
    <xf numFmtId="166" fontId="32" fillId="5" borderId="2" xfId="1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right" vertical="center"/>
    </xf>
    <xf numFmtId="167" fontId="32" fillId="5" borderId="2" xfId="1" applyNumberFormat="1" applyFont="1" applyFill="1" applyBorder="1" applyAlignment="1">
      <alignment horizontal="right" vertical="center" wrapText="1"/>
    </xf>
    <xf numFmtId="165" fontId="32" fillId="5" borderId="2" xfId="0" applyNumberFormat="1" applyFont="1" applyFill="1" applyBorder="1" applyAlignment="1">
      <alignment horizontal="right" vertical="center"/>
    </xf>
    <xf numFmtId="4" fontId="32" fillId="5" borderId="2" xfId="0" applyNumberFormat="1" applyFont="1" applyFill="1" applyBorder="1" applyAlignment="1">
      <alignment vertical="center" wrapText="1"/>
    </xf>
    <xf numFmtId="165" fontId="32" fillId="5" borderId="2" xfId="0" applyNumberFormat="1" applyFont="1" applyFill="1" applyBorder="1" applyAlignment="1">
      <alignment vertical="center" wrapText="1"/>
    </xf>
    <xf numFmtId="165" fontId="32" fillId="5" borderId="2" xfId="0" applyNumberFormat="1" applyFont="1" applyFill="1" applyBorder="1" applyAlignment="1">
      <alignment horizontal="center" vertical="center" wrapText="1"/>
    </xf>
    <xf numFmtId="43" fontId="32" fillId="5" borderId="2" xfId="1" applyFont="1" applyFill="1" applyBorder="1" applyAlignment="1">
      <alignment vertical="center"/>
    </xf>
    <xf numFmtId="0" fontId="37" fillId="5" borderId="26" xfId="0" applyFont="1" applyFill="1" applyBorder="1" applyAlignment="1">
      <alignment vertical="center"/>
    </xf>
    <xf numFmtId="0" fontId="37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165" fontId="32" fillId="0" borderId="2" xfId="0" applyNumberFormat="1" applyFont="1" applyFill="1" applyBorder="1" applyAlignment="1">
      <alignment horizontal="right" vertical="center"/>
    </xf>
    <xf numFmtId="165" fontId="32" fillId="0" borderId="2" xfId="0" applyNumberFormat="1" applyFont="1" applyFill="1" applyBorder="1" applyAlignment="1">
      <alignment vertical="center" wrapText="1"/>
    </xf>
    <xf numFmtId="165" fontId="32" fillId="0" borderId="2" xfId="0" applyNumberFormat="1" applyFont="1" applyFill="1" applyBorder="1" applyAlignment="1">
      <alignment horizontal="center" vertical="center" wrapText="1"/>
    </xf>
    <xf numFmtId="9" fontId="32" fillId="0" borderId="2" xfId="1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3" fontId="32" fillId="0" borderId="16" xfId="1" applyNumberFormat="1" applyFont="1" applyFill="1" applyBorder="1" applyAlignment="1">
      <alignment horizontal="right" vertical="center" wrapText="1"/>
    </xf>
    <xf numFmtId="43" fontId="32" fillId="0" borderId="16" xfId="1" applyFont="1" applyFill="1" applyBorder="1" applyAlignment="1">
      <alignment vertical="center"/>
    </xf>
    <xf numFmtId="0" fontId="37" fillId="0" borderId="34" xfId="0" applyFont="1" applyFill="1" applyBorder="1" applyAlignment="1">
      <alignment vertical="center"/>
    </xf>
    <xf numFmtId="3" fontId="32" fillId="0" borderId="6" xfId="0" applyNumberFormat="1" applyFont="1" applyFill="1" applyBorder="1" applyAlignment="1">
      <alignment vertical="center" wrapText="1"/>
    </xf>
    <xf numFmtId="3" fontId="32" fillId="0" borderId="6" xfId="0" applyNumberFormat="1" applyFont="1" applyFill="1" applyBorder="1" applyAlignment="1">
      <alignment horizontal="center" vertical="center" wrapText="1"/>
    </xf>
    <xf numFmtId="43" fontId="82" fillId="0" borderId="0" xfId="1" applyNumberFormat="1" applyFont="1" applyFill="1" applyBorder="1" applyAlignment="1">
      <alignment horizontal="right" vertical="center" wrapText="1"/>
    </xf>
    <xf numFmtId="43" fontId="82" fillId="0" borderId="0" xfId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center" vertical="center"/>
    </xf>
    <xf numFmtId="43" fontId="32" fillId="0" borderId="0" xfId="1" applyNumberFormat="1" applyFont="1" applyFill="1" applyBorder="1" applyAlignment="1">
      <alignment horizontal="right" vertical="center" wrapText="1"/>
    </xf>
    <xf numFmtId="43" fontId="32" fillId="0" borderId="0" xfId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3" fontId="17" fillId="0" borderId="0" xfId="1" applyFont="1" applyFill="1" applyAlignment="1">
      <alignment vertical="center"/>
    </xf>
    <xf numFmtId="43" fontId="1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04" fillId="0" borderId="5" xfId="0" applyFont="1" applyBorder="1" applyAlignment="1">
      <alignment horizontal="center" vertical="center" wrapText="1"/>
    </xf>
    <xf numFmtId="0" fontId="32" fillId="0" borderId="2" xfId="6" applyFont="1" applyFill="1" applyBorder="1" applyAlignment="1">
      <alignment horizontal="justify" vertical="center" wrapText="1"/>
    </xf>
    <xf numFmtId="43" fontId="82" fillId="5" borderId="2" xfId="1" applyFont="1" applyFill="1" applyBorder="1" applyAlignment="1">
      <alignment vertical="center"/>
    </xf>
    <xf numFmtId="0" fontId="49" fillId="5" borderId="26" xfId="0" applyFont="1" applyFill="1" applyBorder="1" applyAlignment="1">
      <alignment vertical="center"/>
    </xf>
    <xf numFmtId="0" fontId="49" fillId="5" borderId="0" xfId="0" applyFont="1" applyFill="1" applyAlignment="1">
      <alignment vertical="center"/>
    </xf>
    <xf numFmtId="0" fontId="35" fillId="5" borderId="0" xfId="0" applyFont="1" applyFill="1" applyAlignment="1">
      <alignment vertical="center"/>
    </xf>
    <xf numFmtId="4" fontId="154" fillId="5" borderId="2" xfId="0" applyNumberFormat="1" applyFont="1" applyFill="1" applyBorder="1" applyAlignment="1">
      <alignment vertical="center" wrapText="1"/>
    </xf>
    <xf numFmtId="167" fontId="154" fillId="0" borderId="2" xfId="1" applyNumberFormat="1" applyFont="1" applyFill="1" applyBorder="1" applyAlignment="1">
      <alignment horizontal="right" vertical="center" wrapText="1"/>
    </xf>
    <xf numFmtId="3" fontId="154" fillId="0" borderId="6" xfId="0" applyNumberFormat="1" applyFont="1" applyFill="1" applyBorder="1" applyAlignment="1">
      <alignment vertical="center" wrapText="1"/>
    </xf>
    <xf numFmtId="3" fontId="154" fillId="0" borderId="6" xfId="0" applyNumberFormat="1" applyFont="1" applyFill="1" applyBorder="1" applyAlignment="1">
      <alignment horizontal="center" vertical="center" wrapText="1"/>
    </xf>
    <xf numFmtId="167" fontId="100" fillId="3" borderId="18" xfId="1" applyNumberFormat="1" applyFont="1" applyFill="1" applyBorder="1" applyAlignment="1">
      <alignment horizontal="right" vertical="center"/>
    </xf>
    <xf numFmtId="0" fontId="100" fillId="3" borderId="18" xfId="1" applyNumberFormat="1" applyFont="1" applyFill="1" applyBorder="1" applyAlignment="1">
      <alignment horizontal="right" vertical="center"/>
    </xf>
    <xf numFmtId="167" fontId="100" fillId="0" borderId="18" xfId="1" applyNumberFormat="1" applyFont="1" applyFill="1" applyBorder="1" applyAlignment="1">
      <alignment horizontal="center" vertical="center"/>
    </xf>
    <xf numFmtId="0" fontId="100" fillId="0" borderId="18" xfId="1" applyNumberFormat="1" applyFont="1" applyFill="1" applyBorder="1" applyAlignment="1">
      <alignment horizontal="center" vertical="center"/>
    </xf>
    <xf numFmtId="3" fontId="111" fillId="0" borderId="5" xfId="0" applyNumberFormat="1" applyFont="1" applyFill="1" applyBorder="1" applyAlignment="1">
      <alignment horizontal="center" vertical="center" wrapText="1"/>
    </xf>
    <xf numFmtId="167" fontId="122" fillId="6" borderId="2" xfId="1" applyNumberFormat="1" applyFont="1" applyFill="1" applyBorder="1" applyAlignment="1">
      <alignment horizontal="right" vertical="center"/>
    </xf>
    <xf numFmtId="167" fontId="121" fillId="0" borderId="6" xfId="1" applyNumberFormat="1" applyFont="1" applyFill="1" applyBorder="1" applyAlignment="1">
      <alignment horizontal="right" vertical="center"/>
    </xf>
    <xf numFmtId="167" fontId="120" fillId="0" borderId="2" xfId="1" applyNumberFormat="1" applyFont="1" applyFill="1" applyBorder="1" applyAlignment="1">
      <alignment horizontal="right" vertical="center"/>
    </xf>
    <xf numFmtId="167" fontId="121" fillId="0" borderId="18" xfId="1" applyNumberFormat="1" applyFont="1" applyFill="1" applyBorder="1" applyAlignment="1">
      <alignment horizontal="right" vertical="center"/>
    </xf>
    <xf numFmtId="0" fontId="120" fillId="0" borderId="5" xfId="0" applyFont="1" applyFill="1" applyBorder="1" applyAlignment="1">
      <alignment horizontal="center" vertical="center" wrapText="1"/>
    </xf>
    <xf numFmtId="167" fontId="114" fillId="0" borderId="5" xfId="1" applyNumberFormat="1" applyFont="1" applyBorder="1" applyAlignment="1">
      <alignment horizontal="center" vertical="center"/>
    </xf>
    <xf numFmtId="167" fontId="121" fillId="0" borderId="16" xfId="1" applyNumberFormat="1" applyFont="1" applyFill="1" applyBorder="1" applyAlignment="1">
      <alignment horizontal="right" vertical="center"/>
    </xf>
    <xf numFmtId="167" fontId="118" fillId="0" borderId="2" xfId="1" applyNumberFormat="1" applyFont="1" applyFill="1" applyBorder="1" applyAlignment="1">
      <alignment horizontal="center" vertical="center"/>
    </xf>
    <xf numFmtId="3" fontId="114" fillId="0" borderId="23" xfId="0" applyNumberFormat="1" applyFont="1" applyBorder="1" applyAlignment="1">
      <alignment horizontal="right"/>
    </xf>
    <xf numFmtId="167" fontId="114" fillId="0" borderId="2" xfId="1" applyNumberFormat="1" applyFont="1" applyFill="1" applyBorder="1" applyAlignment="1">
      <alignment horizontal="right" vertical="center"/>
    </xf>
    <xf numFmtId="0" fontId="114" fillId="0" borderId="23" xfId="0" applyFont="1" applyBorder="1" applyAlignment="1">
      <alignment horizontal="right"/>
    </xf>
    <xf numFmtId="0" fontId="155" fillId="0" borderId="5" xfId="0" applyFont="1" applyFill="1" applyBorder="1" applyAlignment="1">
      <alignment horizontal="center" vertical="center" wrapText="1"/>
    </xf>
    <xf numFmtId="167" fontId="118" fillId="0" borderId="2" xfId="1" applyNumberFormat="1" applyFont="1" applyFill="1" applyBorder="1" applyAlignment="1">
      <alignment horizontal="right" vertical="center"/>
    </xf>
    <xf numFmtId="0" fontId="114" fillId="0" borderId="5" xfId="0" applyFont="1" applyBorder="1" applyAlignment="1">
      <alignment horizontal="center" vertical="center" wrapText="1"/>
    </xf>
    <xf numFmtId="167" fontId="156" fillId="0" borderId="2" xfId="1" applyNumberFormat="1" applyFont="1" applyFill="1" applyBorder="1" applyAlignment="1">
      <alignment horizontal="right" vertical="center"/>
    </xf>
    <xf numFmtId="167" fontId="119" fillId="0" borderId="2" xfId="1" applyNumberFormat="1" applyFont="1" applyFill="1" applyBorder="1" applyAlignment="1">
      <alignment horizontal="right" vertical="center"/>
    </xf>
    <xf numFmtId="167" fontId="118" fillId="0" borderId="0" xfId="1" applyNumberFormat="1" applyFont="1" applyAlignment="1">
      <alignment vertical="center"/>
    </xf>
    <xf numFmtId="0" fontId="121" fillId="0" borderId="0" xfId="0" applyFont="1" applyAlignment="1">
      <alignment vertical="center"/>
    </xf>
    <xf numFmtId="0" fontId="120" fillId="5" borderId="5" xfId="0" applyFont="1" applyFill="1" applyBorder="1" applyAlignment="1">
      <alignment horizontal="center" vertical="center" wrapText="1"/>
    </xf>
    <xf numFmtId="167" fontId="100" fillId="0" borderId="2" xfId="1" applyNumberFormat="1" applyFont="1" applyBorder="1" applyAlignment="1">
      <alignment horizontal="center" vertical="center" wrapText="1"/>
    </xf>
    <xf numFmtId="167" fontId="100" fillId="0" borderId="6" xfId="1" applyNumberFormat="1" applyFont="1" applyBorder="1" applyAlignment="1">
      <alignment horizontal="center" vertical="center" wrapText="1"/>
    </xf>
    <xf numFmtId="166" fontId="45" fillId="0" borderId="2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7" fontId="55" fillId="0" borderId="6" xfId="1" applyNumberFormat="1" applyFont="1" applyBorder="1" applyAlignment="1">
      <alignment horizontal="center" vertical="center" wrapText="1"/>
    </xf>
    <xf numFmtId="167" fontId="48" fillId="0" borderId="6" xfId="1" applyNumberFormat="1" applyFont="1" applyBorder="1" applyAlignment="1">
      <alignment horizontal="center" vertical="center" wrapText="1"/>
    </xf>
    <xf numFmtId="167" fontId="28" fillId="0" borderId="6" xfId="1" applyNumberFormat="1" applyFont="1" applyBorder="1" applyAlignment="1">
      <alignment horizontal="center" vertical="center" wrapText="1"/>
    </xf>
    <xf numFmtId="167" fontId="110" fillId="0" borderId="6" xfId="1" applyNumberFormat="1" applyFont="1" applyBorder="1" applyAlignment="1">
      <alignment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66" fontId="45" fillId="0" borderId="23" xfId="1" applyNumberFormat="1" applyFont="1" applyBorder="1" applyAlignment="1">
      <alignment horizontal="center" vertical="center" wrapText="1"/>
    </xf>
    <xf numFmtId="166" fontId="45" fillId="0" borderId="29" xfId="1" applyNumberFormat="1" applyFont="1" applyBorder="1" applyAlignment="1">
      <alignment horizontal="center" vertical="center" wrapText="1"/>
    </xf>
    <xf numFmtId="166" fontId="42" fillId="0" borderId="17" xfId="1" applyNumberFormat="1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1" fillId="0" borderId="0" xfId="0" applyFont="1" applyAlignment="1"/>
    <xf numFmtId="0" fontId="1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04" fillId="0" borderId="10" xfId="0" applyFont="1" applyBorder="1" applyAlignment="1">
      <alignment horizontal="center" vertical="center" wrapText="1"/>
    </xf>
    <xf numFmtId="166" fontId="143" fillId="0" borderId="2" xfId="1" applyNumberFormat="1" applyFont="1" applyFill="1" applyBorder="1" applyAlignment="1">
      <alignment horizontal="right" vertical="center" wrapText="1"/>
    </xf>
    <xf numFmtId="166" fontId="143" fillId="0" borderId="2" xfId="1" applyNumberFormat="1" applyFont="1" applyFill="1" applyBorder="1" applyAlignment="1">
      <alignment vertical="center" wrapText="1"/>
    </xf>
    <xf numFmtId="0" fontId="112" fillId="0" borderId="0" xfId="0" applyFont="1"/>
    <xf numFmtId="167" fontId="110" fillId="0" borderId="18" xfId="1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7" fontId="1" fillId="0" borderId="0" xfId="0" applyNumberFormat="1" applyFont="1"/>
    <xf numFmtId="164" fontId="1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167" fontId="1" fillId="0" borderId="0" xfId="1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9" fillId="0" borderId="0" xfId="0" applyFont="1" applyFill="1" applyAlignment="1">
      <alignment vertical="center"/>
    </xf>
    <xf numFmtId="0" fontId="114" fillId="0" borderId="5" xfId="0" applyFont="1" applyBorder="1" applyAlignment="1">
      <alignment horizontal="center" vertical="center" wrapText="1"/>
    </xf>
    <xf numFmtId="167" fontId="114" fillId="0" borderId="2" xfId="1" applyNumberFormat="1" applyFont="1" applyBorder="1" applyAlignment="1">
      <alignment horizontal="center" vertical="center"/>
    </xf>
    <xf numFmtId="167" fontId="100" fillId="0" borderId="2" xfId="1" applyNumberFormat="1" applyFont="1" applyFill="1" applyBorder="1"/>
    <xf numFmtId="167" fontId="100" fillId="0" borderId="2" xfId="1" applyNumberFormat="1" applyFont="1" applyBorder="1"/>
    <xf numFmtId="43" fontId="100" fillId="0" borderId="2" xfId="1" applyFont="1" applyBorder="1"/>
    <xf numFmtId="167" fontId="100" fillId="0" borderId="6" xfId="1" applyNumberFormat="1" applyFont="1" applyFill="1" applyBorder="1"/>
    <xf numFmtId="167" fontId="158" fillId="3" borderId="2" xfId="1" applyNumberFormat="1" applyFont="1" applyFill="1" applyBorder="1" applyAlignment="1">
      <alignment horizontal="right" vertical="center" wrapText="1"/>
    </xf>
    <xf numFmtId="167" fontId="158" fillId="0" borderId="2" xfId="1" applyNumberFormat="1" applyFont="1" applyFill="1" applyBorder="1" applyAlignment="1">
      <alignment horizontal="right" vertical="center" wrapText="1"/>
    </xf>
    <xf numFmtId="167" fontId="158" fillId="3" borderId="18" xfId="1" applyNumberFormat="1" applyFont="1" applyFill="1" applyBorder="1" applyAlignment="1">
      <alignment horizontal="right" vertical="center" wrapText="1"/>
    </xf>
    <xf numFmtId="167" fontId="158" fillId="3" borderId="9" xfId="1" applyNumberFormat="1" applyFont="1" applyFill="1" applyBorder="1" applyAlignment="1">
      <alignment horizontal="right" vertical="center" wrapText="1"/>
    </xf>
    <xf numFmtId="1" fontId="100" fillId="0" borderId="2" xfId="1" applyNumberFormat="1" applyFont="1" applyFill="1" applyBorder="1" applyAlignment="1">
      <alignment horizontal="center" vertical="center"/>
    </xf>
    <xf numFmtId="166" fontId="114" fillId="0" borderId="2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17" fillId="0" borderId="0" xfId="0" applyFont="1" applyFill="1" applyBorder="1"/>
    <xf numFmtId="167" fontId="114" fillId="0" borderId="2" xfId="1" applyNumberFormat="1" applyFont="1" applyFill="1" applyBorder="1" applyAlignment="1">
      <alignment vertical="center"/>
    </xf>
    <xf numFmtId="164" fontId="114" fillId="0" borderId="2" xfId="0" applyNumberFormat="1" applyFont="1" applyBorder="1" applyAlignment="1">
      <alignment vertical="center"/>
    </xf>
    <xf numFmtId="167" fontId="100" fillId="0" borderId="2" xfId="1" applyNumberFormat="1" applyFont="1" applyBorder="1" applyAlignment="1">
      <alignment horizontal="center" vertical="center" wrapText="1"/>
    </xf>
    <xf numFmtId="0" fontId="104" fillId="0" borderId="5" xfId="0" applyFont="1" applyBorder="1" applyAlignment="1">
      <alignment horizontal="center" vertical="center" wrapText="1"/>
    </xf>
    <xf numFmtId="167" fontId="28" fillId="0" borderId="18" xfId="1" applyNumberFormat="1" applyFont="1" applyBorder="1" applyAlignment="1">
      <alignment horizontal="center" vertical="center" wrapText="1"/>
    </xf>
    <xf numFmtId="164" fontId="111" fillId="3" borderId="5" xfId="1" applyNumberFormat="1" applyFont="1" applyFill="1" applyBorder="1" applyAlignment="1">
      <alignment horizontal="center" vertical="center"/>
    </xf>
    <xf numFmtId="0" fontId="48" fillId="0" borderId="0" xfId="0" applyFont="1"/>
    <xf numFmtId="0" fontId="48" fillId="0" borderId="2" xfId="0" applyFont="1" applyBorder="1"/>
    <xf numFmtId="0" fontId="48" fillId="0" borderId="6" xfId="0" applyFont="1" applyBorder="1"/>
    <xf numFmtId="0" fontId="48" fillId="0" borderId="5" xfId="0" applyFont="1" applyBorder="1" applyAlignment="1">
      <alignment horizontal="center" vertical="center"/>
    </xf>
    <xf numFmtId="0" fontId="48" fillId="0" borderId="0" xfId="0" applyFont="1" applyBorder="1"/>
    <xf numFmtId="0" fontId="15" fillId="0" borderId="2" xfId="0" applyFont="1" applyBorder="1"/>
    <xf numFmtId="0" fontId="159" fillId="0" borderId="2" xfId="0" applyFont="1" applyBorder="1"/>
    <xf numFmtId="0" fontId="160" fillId="0" borderId="2" xfId="0" applyFont="1" applyBorder="1"/>
    <xf numFmtId="0" fontId="159" fillId="0" borderId="6" xfId="0" applyFont="1" applyBorder="1"/>
    <xf numFmtId="0" fontId="4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9" fillId="0" borderId="2" xfId="0" applyFont="1" applyBorder="1" applyAlignment="1">
      <alignment horizontal="center"/>
    </xf>
    <xf numFmtId="0" fontId="160" fillId="0" borderId="2" xfId="0" applyFont="1" applyBorder="1" applyAlignment="1">
      <alignment horizontal="center"/>
    </xf>
    <xf numFmtId="0" fontId="159" fillId="0" borderId="6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100" fillId="0" borderId="2" xfId="0" applyFont="1" applyBorder="1" applyAlignment="1">
      <alignment horizontal="center"/>
    </xf>
    <xf numFmtId="166" fontId="100" fillId="0" borderId="2" xfId="1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168" fontId="17" fillId="0" borderId="10" xfId="1" applyNumberFormat="1" applyFont="1" applyFill="1" applyBorder="1" applyAlignment="1">
      <alignment horizontal="center" vertical="center"/>
    </xf>
    <xf numFmtId="167" fontId="22" fillId="0" borderId="0" xfId="0" applyNumberFormat="1" applyFont="1"/>
    <xf numFmtId="0" fontId="16" fillId="0" borderId="2" xfId="0" applyFont="1" applyBorder="1" applyAlignment="1">
      <alignment horizontal="center"/>
    </xf>
    <xf numFmtId="0" fontId="161" fillId="0" borderId="1" xfId="0" applyFont="1" applyBorder="1"/>
    <xf numFmtId="0" fontId="162" fillId="0" borderId="1" xfId="0" applyFont="1" applyBorder="1"/>
    <xf numFmtId="0" fontId="162" fillId="0" borderId="1" xfId="0" applyFont="1" applyBorder="1" applyAlignment="1">
      <alignment horizontal="center"/>
    </xf>
    <xf numFmtId="0" fontId="161" fillId="0" borderId="1" xfId="0" applyFont="1" applyBorder="1" applyAlignment="1">
      <alignment horizontal="center"/>
    </xf>
    <xf numFmtId="0" fontId="161" fillId="0" borderId="18" xfId="0" applyFont="1" applyBorder="1" applyAlignment="1">
      <alignment horizontal="center"/>
    </xf>
    <xf numFmtId="0" fontId="161" fillId="0" borderId="0" xfId="0" applyFont="1" applyBorder="1"/>
    <xf numFmtId="0" fontId="161" fillId="0" borderId="0" xfId="0" applyFont="1"/>
    <xf numFmtId="0" fontId="161" fillId="0" borderId="2" xfId="0" applyFont="1" applyBorder="1"/>
    <xf numFmtId="0" fontId="162" fillId="0" borderId="2" xfId="0" applyFont="1" applyBorder="1"/>
    <xf numFmtId="0" fontId="162" fillId="0" borderId="2" xfId="0" applyFont="1" applyBorder="1" applyAlignment="1">
      <alignment horizontal="center"/>
    </xf>
    <xf numFmtId="0" fontId="161" fillId="0" borderId="2" xfId="0" applyFont="1" applyBorder="1" applyAlignment="1">
      <alignment horizontal="center"/>
    </xf>
    <xf numFmtId="0" fontId="163" fillId="0" borderId="2" xfId="0" applyFont="1" applyBorder="1"/>
    <xf numFmtId="0" fontId="163" fillId="0" borderId="2" xfId="0" applyFont="1" applyBorder="1" applyAlignment="1">
      <alignment horizontal="center"/>
    </xf>
    <xf numFmtId="0" fontId="164" fillId="0" borderId="0" xfId="0" applyFont="1"/>
    <xf numFmtId="167" fontId="164" fillId="0" borderId="0" xfId="0" applyNumberFormat="1" applyFont="1"/>
    <xf numFmtId="167" fontId="48" fillId="0" borderId="6" xfId="1" applyNumberFormat="1" applyFont="1" applyFill="1" applyBorder="1"/>
    <xf numFmtId="43" fontId="100" fillId="0" borderId="2" xfId="1" applyFont="1" applyFill="1" applyBorder="1"/>
    <xf numFmtId="0" fontId="114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43" fillId="0" borderId="2" xfId="0" applyFont="1" applyFill="1" applyBorder="1" applyAlignment="1">
      <alignment horizontal="center"/>
    </xf>
    <xf numFmtId="0" fontId="166" fillId="4" borderId="2" xfId="0" applyFont="1" applyFill="1" applyBorder="1"/>
    <xf numFmtId="167" fontId="100" fillId="0" borderId="2" xfId="1" applyNumberFormat="1" applyFont="1" applyBorder="1" applyAlignment="1">
      <alignment horizontal="center" vertical="center" wrapText="1"/>
    </xf>
    <xf numFmtId="0" fontId="114" fillId="0" borderId="5" xfId="0" applyFont="1" applyBorder="1" applyAlignment="1">
      <alignment horizontal="center" vertical="center" wrapText="1"/>
    </xf>
    <xf numFmtId="0" fontId="104" fillId="0" borderId="5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69" fillId="0" borderId="0" xfId="0" applyFont="1"/>
    <xf numFmtId="164" fontId="169" fillId="0" borderId="0" xfId="0" applyNumberFormat="1" applyFont="1"/>
    <xf numFmtId="0" fontId="104" fillId="0" borderId="2" xfId="0" applyFont="1" applyBorder="1" applyAlignment="1">
      <alignment horizontal="center" vertical="center"/>
    </xf>
    <xf numFmtId="167" fontId="100" fillId="3" borderId="2" xfId="1" applyNumberFormat="1" applyFont="1" applyFill="1" applyBorder="1" applyAlignment="1">
      <alignment horizontal="right" vertical="center" wrapText="1"/>
    </xf>
    <xf numFmtId="0" fontId="37" fillId="0" borderId="1" xfId="6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 wrapText="1"/>
    </xf>
    <xf numFmtId="167" fontId="17" fillId="0" borderId="19" xfId="1" applyNumberFormat="1" applyFont="1" applyBorder="1" applyAlignment="1">
      <alignment horizontal="center" vertical="center" wrapText="1"/>
    </xf>
    <xf numFmtId="167" fontId="18" fillId="0" borderId="5" xfId="1" applyNumberFormat="1" applyFont="1" applyBorder="1" applyAlignment="1">
      <alignment horizontal="center" vertical="center" wrapText="1"/>
    </xf>
    <xf numFmtId="167" fontId="91" fillId="0" borderId="2" xfId="1" applyNumberFormat="1" applyFont="1" applyFill="1" applyBorder="1" applyAlignment="1">
      <alignment vertical="center"/>
    </xf>
    <xf numFmtId="167" fontId="32" fillId="0" borderId="16" xfId="1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0" fontId="104" fillId="0" borderId="8" xfId="0" applyFont="1" applyBorder="1" applyAlignment="1">
      <alignment horizontal="center" vertical="center" wrapText="1"/>
    </xf>
    <xf numFmtId="14" fontId="45" fillId="0" borderId="19" xfId="0" applyNumberFormat="1" applyFont="1" applyBorder="1" applyAlignment="1">
      <alignment horizontal="center" vertical="center"/>
    </xf>
    <xf numFmtId="164" fontId="32" fillId="0" borderId="2" xfId="3" applyNumberFormat="1" applyFont="1" applyFill="1" applyBorder="1" applyAlignment="1">
      <alignment vertical="center"/>
    </xf>
    <xf numFmtId="167" fontId="37" fillId="0" borderId="2" xfId="1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167" fontId="37" fillId="0" borderId="1" xfId="1" applyNumberFormat="1" applyFont="1" applyFill="1" applyBorder="1" applyAlignment="1">
      <alignment horizontal="center" vertical="center"/>
    </xf>
    <xf numFmtId="0" fontId="17" fillId="0" borderId="0" xfId="3" applyFont="1" applyFill="1"/>
    <xf numFmtId="3" fontId="17" fillId="0" borderId="0" xfId="3" applyNumberFormat="1" applyFont="1" applyFill="1" applyAlignment="1">
      <alignment wrapText="1"/>
    </xf>
    <xf numFmtId="0" fontId="2" fillId="0" borderId="0" xfId="3" applyFont="1" applyFill="1"/>
    <xf numFmtId="165" fontId="168" fillId="0" borderId="0" xfId="3" applyNumberFormat="1" applyFont="1" applyFill="1"/>
    <xf numFmtId="3" fontId="17" fillId="0" borderId="0" xfId="3" applyNumberFormat="1" applyFont="1" applyFill="1"/>
    <xf numFmtId="0" fontId="63" fillId="0" borderId="5" xfId="3" applyFont="1" applyFill="1" applyBorder="1" applyAlignment="1">
      <alignment horizontal="center" vertical="center" wrapText="1"/>
    </xf>
    <xf numFmtId="0" fontId="37" fillId="0" borderId="1" xfId="6" applyFont="1" applyFill="1" applyBorder="1" applyAlignment="1">
      <alignment vertical="center" wrapText="1"/>
    </xf>
    <xf numFmtId="0" fontId="49" fillId="0" borderId="1" xfId="7" applyFont="1" applyFill="1" applyBorder="1" applyAlignment="1">
      <alignment horizontal="center" vertical="center"/>
    </xf>
    <xf numFmtId="3" fontId="115" fillId="0" borderId="1" xfId="3" applyNumberFormat="1" applyFont="1" applyFill="1" applyBorder="1" applyAlignment="1">
      <alignment vertical="center"/>
    </xf>
    <xf numFmtId="164" fontId="37" fillId="0" borderId="1" xfId="0" applyNumberFormat="1" applyFont="1" applyBorder="1" applyAlignment="1">
      <alignment vertical="center"/>
    </xf>
    <xf numFmtId="0" fontId="67" fillId="0" borderId="0" xfId="0" applyFont="1"/>
    <xf numFmtId="0" fontId="32" fillId="0" borderId="2" xfId="6" applyFont="1" applyFill="1" applyBorder="1" applyAlignment="1">
      <alignment vertical="center" wrapText="1"/>
    </xf>
    <xf numFmtId="0" fontId="2" fillId="0" borderId="2" xfId="7" applyFont="1" applyFill="1" applyBorder="1" applyAlignment="1">
      <alignment horizontal="center" vertical="center"/>
    </xf>
    <xf numFmtId="3" fontId="143" fillId="0" borderId="2" xfId="3" applyNumberFormat="1" applyFont="1" applyFill="1" applyBorder="1" applyAlignment="1">
      <alignment vertical="center"/>
    </xf>
    <xf numFmtId="0" fontId="152" fillId="0" borderId="2" xfId="6" applyFont="1" applyFill="1" applyBorder="1" applyAlignment="1">
      <alignment vertical="center" wrapText="1"/>
    </xf>
    <xf numFmtId="0" fontId="145" fillId="0" borderId="2" xfId="7" applyFont="1" applyFill="1" applyBorder="1" applyAlignment="1">
      <alignment horizontal="center" vertical="center"/>
    </xf>
    <xf numFmtId="0" fontId="114" fillId="0" borderId="2" xfId="6" applyFont="1" applyFill="1" applyBorder="1" applyAlignment="1">
      <alignment vertical="center" wrapText="1"/>
    </xf>
    <xf numFmtId="165" fontId="143" fillId="0" borderId="2" xfId="3" applyNumberFormat="1" applyFont="1" applyFill="1" applyBorder="1" applyAlignment="1">
      <alignment vertical="center"/>
    </xf>
    <xf numFmtId="3" fontId="167" fillId="0" borderId="2" xfId="3" applyNumberFormat="1" applyFont="1" applyFill="1" applyBorder="1" applyAlignment="1">
      <alignment vertical="center"/>
    </xf>
    <xf numFmtId="3" fontId="180" fillId="0" borderId="2" xfId="3" applyNumberFormat="1" applyFont="1" applyFill="1" applyBorder="1" applyAlignment="1">
      <alignment vertical="center"/>
    </xf>
    <xf numFmtId="3" fontId="143" fillId="5" borderId="2" xfId="3" applyNumberFormat="1" applyFont="1" applyFill="1" applyBorder="1" applyAlignment="1">
      <alignment vertical="center"/>
    </xf>
    <xf numFmtId="3" fontId="143" fillId="0" borderId="2" xfId="7" applyNumberFormat="1" applyFont="1" applyFill="1" applyBorder="1" applyAlignment="1">
      <alignment horizontal="right" vertical="center"/>
    </xf>
    <xf numFmtId="165" fontId="114" fillId="0" borderId="2" xfId="3" applyNumberFormat="1" applyFont="1" applyFill="1" applyBorder="1" applyAlignment="1">
      <alignment vertical="center"/>
    </xf>
    <xf numFmtId="0" fontId="181" fillId="0" borderId="0" xfId="0" applyFont="1"/>
    <xf numFmtId="0" fontId="143" fillId="0" borderId="2" xfId="6" applyFont="1" applyFill="1" applyBorder="1" applyAlignment="1">
      <alignment vertical="center" wrapText="1"/>
    </xf>
    <xf numFmtId="0" fontId="170" fillId="0" borderId="2" xfId="7" applyFont="1" applyFill="1" applyBorder="1" applyAlignment="1">
      <alignment horizontal="center" vertical="center"/>
    </xf>
    <xf numFmtId="165" fontId="143" fillId="0" borderId="2" xfId="3" applyNumberFormat="1" applyFont="1" applyFill="1" applyBorder="1" applyAlignment="1">
      <alignment horizontal="right" vertical="center"/>
    </xf>
    <xf numFmtId="0" fontId="182" fillId="0" borderId="0" xfId="0" applyFont="1"/>
    <xf numFmtId="0" fontId="143" fillId="0" borderId="2" xfId="7" applyFont="1" applyFill="1" applyBorder="1" applyAlignment="1">
      <alignment vertical="center" wrapText="1"/>
    </xf>
    <xf numFmtId="0" fontId="32" fillId="5" borderId="2" xfId="6" applyFont="1" applyFill="1" applyBorder="1" applyAlignment="1">
      <alignment horizontal="center" vertical="center"/>
    </xf>
    <xf numFmtId="0" fontId="32" fillId="5" borderId="2" xfId="6" applyFont="1" applyFill="1" applyBorder="1" applyAlignment="1">
      <alignment horizontal="justify" vertical="center" wrapText="1"/>
    </xf>
    <xf numFmtId="0" fontId="2" fillId="5" borderId="2" xfId="7" applyFont="1" applyFill="1" applyBorder="1" applyAlignment="1">
      <alignment horizontal="center" vertical="center"/>
    </xf>
    <xf numFmtId="0" fontId="143" fillId="5" borderId="2" xfId="3" applyFont="1" applyFill="1" applyBorder="1" applyAlignment="1">
      <alignment horizontal="right" vertical="center"/>
    </xf>
    <xf numFmtId="0" fontId="34" fillId="5" borderId="0" xfId="0" applyFont="1" applyFill="1"/>
    <xf numFmtId="0" fontId="181" fillId="5" borderId="0" xfId="0" applyFont="1" applyFill="1"/>
    <xf numFmtId="0" fontId="143" fillId="0" borderId="2" xfId="3" applyFont="1" applyBorder="1" applyAlignment="1">
      <alignment horizontal="right" vertical="center"/>
    </xf>
    <xf numFmtId="0" fontId="32" fillId="5" borderId="2" xfId="6" applyFont="1" applyFill="1" applyBorder="1" applyAlignment="1">
      <alignment vertical="center" wrapText="1"/>
    </xf>
    <xf numFmtId="0" fontId="32" fillId="5" borderId="2" xfId="3" applyFont="1" applyFill="1" applyBorder="1" applyAlignment="1">
      <alignment vertical="center"/>
    </xf>
    <xf numFmtId="0" fontId="2" fillId="5" borderId="2" xfId="7" applyFont="1" applyFill="1" applyBorder="1" applyAlignment="1">
      <alignment horizontal="center" vertical="center" wrapText="1"/>
    </xf>
    <xf numFmtId="0" fontId="32" fillId="5" borderId="2" xfId="3" applyFont="1" applyFill="1" applyBorder="1" applyAlignment="1">
      <alignment horizontal="center" vertical="center"/>
    </xf>
    <xf numFmtId="0" fontId="32" fillId="0" borderId="2" xfId="3" applyFont="1" applyFill="1" applyBorder="1" applyAlignment="1">
      <alignment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vertical="center" wrapText="1"/>
    </xf>
    <xf numFmtId="0" fontId="118" fillId="0" borderId="2" xfId="7" applyFont="1" applyFill="1" applyBorder="1" applyAlignment="1">
      <alignment horizontal="center" vertical="center" wrapText="1"/>
    </xf>
    <xf numFmtId="0" fontId="149" fillId="0" borderId="2" xfId="0" applyFont="1" applyBorder="1" applyAlignment="1">
      <alignment horizontal="center" vertical="center"/>
    </xf>
    <xf numFmtId="0" fontId="32" fillId="5" borderId="6" xfId="6" applyFont="1" applyFill="1" applyBorder="1" applyAlignment="1">
      <alignment horizontal="center" vertical="center"/>
    </xf>
    <xf numFmtId="0" fontId="104" fillId="0" borderId="6" xfId="0" applyFont="1" applyFill="1" applyBorder="1" applyAlignment="1">
      <alignment vertical="center" wrapText="1"/>
    </xf>
    <xf numFmtId="0" fontId="118" fillId="0" borderId="6" xfId="7" applyFont="1" applyFill="1" applyBorder="1" applyAlignment="1">
      <alignment horizontal="center" vertical="center"/>
    </xf>
    <xf numFmtId="0" fontId="149" fillId="0" borderId="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/>
    <xf numFmtId="166" fontId="112" fillId="0" borderId="2" xfId="0" applyNumberFormat="1" applyFont="1" applyFill="1" applyBorder="1" applyAlignment="1">
      <alignment vertical="center"/>
    </xf>
    <xf numFmtId="166" fontId="112" fillId="0" borderId="6" xfId="0" applyNumberFormat="1" applyFont="1" applyFill="1" applyBorder="1" applyAlignment="1">
      <alignment vertical="center"/>
    </xf>
    <xf numFmtId="0" fontId="183" fillId="0" borderId="0" xfId="0" applyFont="1" applyFill="1"/>
    <xf numFmtId="0" fontId="183" fillId="0" borderId="0" xfId="0" applyFont="1" applyAlignment="1">
      <alignment horizontal="center"/>
    </xf>
    <xf numFmtId="0" fontId="184" fillId="3" borderId="1" xfId="0" applyFont="1" applyFill="1" applyBorder="1" applyAlignment="1">
      <alignment horizontal="center" vertical="center" wrapText="1"/>
    </xf>
    <xf numFmtId="0" fontId="185" fillId="0" borderId="0" xfId="0" applyFont="1"/>
    <xf numFmtId="49" fontId="185" fillId="0" borderId="0" xfId="0" applyNumberFormat="1" applyFont="1" applyFill="1" applyAlignment="1">
      <alignment vertical="center"/>
    </xf>
    <xf numFmtId="0" fontId="183" fillId="0" borderId="0" xfId="0" applyFont="1"/>
    <xf numFmtId="0" fontId="186" fillId="0" borderId="2" xfId="0" applyFont="1" applyFill="1" applyBorder="1" applyAlignment="1">
      <alignment vertical="center"/>
    </xf>
    <xf numFmtId="0" fontId="186" fillId="0" borderId="6" xfId="0" applyFont="1" applyFill="1" applyBorder="1" applyAlignment="1">
      <alignment vertical="center"/>
    </xf>
    <xf numFmtId="0" fontId="157" fillId="0" borderId="2" xfId="0" applyFont="1" applyFill="1" applyBorder="1" applyAlignment="1">
      <alignment horizontal="center" vertical="center"/>
    </xf>
    <xf numFmtId="43" fontId="186" fillId="0" borderId="2" xfId="1" applyFont="1" applyFill="1" applyBorder="1"/>
    <xf numFmtId="0" fontId="187" fillId="0" borderId="0" xfId="0" applyFont="1" applyFill="1"/>
    <xf numFmtId="0" fontId="37" fillId="0" borderId="5" xfId="3" applyFont="1" applyFill="1" applyBorder="1" applyAlignment="1">
      <alignment horizontal="center" vertical="center" wrapText="1"/>
    </xf>
    <xf numFmtId="0" fontId="157" fillId="0" borderId="0" xfId="3" applyFont="1" applyFill="1"/>
    <xf numFmtId="3" fontId="188" fillId="0" borderId="1" xfId="3" applyNumberFormat="1" applyFont="1" applyFill="1" applyBorder="1" applyAlignment="1">
      <alignment vertical="center"/>
    </xf>
    <xf numFmtId="164" fontId="115" fillId="0" borderId="1" xfId="3" applyNumberFormat="1" applyFont="1" applyFill="1" applyBorder="1" applyAlignment="1">
      <alignment vertical="center"/>
    </xf>
    <xf numFmtId="3" fontId="189" fillId="0" borderId="2" xfId="3" applyNumberFormat="1" applyFont="1" applyFill="1" applyBorder="1" applyAlignment="1">
      <alignment vertical="center"/>
    </xf>
    <xf numFmtId="164" fontId="114" fillId="0" borderId="2" xfId="3" applyNumberFormat="1" applyFont="1" applyFill="1" applyBorder="1" applyAlignment="1">
      <alignment vertical="center"/>
    </xf>
    <xf numFmtId="0" fontId="189" fillId="0" borderId="2" xfId="7" applyFont="1" applyFill="1" applyBorder="1" applyAlignment="1">
      <alignment horizontal="right" vertical="center"/>
    </xf>
    <xf numFmtId="3" fontId="114" fillId="0" borderId="2" xfId="3" applyNumberFormat="1" applyFont="1" applyFill="1" applyBorder="1" applyAlignment="1">
      <alignment vertical="center"/>
    </xf>
    <xf numFmtId="49" fontId="32" fillId="0" borderId="2" xfId="6" applyNumberFormat="1" applyFont="1" applyFill="1" applyBorder="1" applyAlignment="1">
      <alignment vertical="center" wrapText="1"/>
    </xf>
    <xf numFmtId="3" fontId="190" fillId="0" borderId="2" xfId="3" applyNumberFormat="1" applyFont="1" applyFill="1" applyBorder="1" applyAlignment="1">
      <alignment vertical="center"/>
    </xf>
    <xf numFmtId="165" fontId="167" fillId="0" borderId="2" xfId="3" applyNumberFormat="1" applyFont="1" applyFill="1" applyBorder="1" applyAlignment="1">
      <alignment vertical="center"/>
    </xf>
    <xf numFmtId="164" fontId="167" fillId="0" borderId="2" xfId="3" applyNumberFormat="1" applyFont="1" applyFill="1" applyBorder="1" applyAlignment="1">
      <alignment vertical="center"/>
    </xf>
    <xf numFmtId="167" fontId="189" fillId="0" borderId="2" xfId="1" applyNumberFormat="1" applyFont="1" applyFill="1" applyBorder="1" applyAlignment="1">
      <alignment horizontal="right" vertical="center"/>
    </xf>
    <xf numFmtId="3" fontId="114" fillId="5" borderId="2" xfId="3" applyNumberFormat="1" applyFont="1" applyFill="1" applyBorder="1" applyAlignment="1">
      <alignment vertical="center"/>
    </xf>
    <xf numFmtId="3" fontId="114" fillId="0" borderId="2" xfId="7" applyNumberFormat="1" applyFont="1" applyFill="1" applyBorder="1" applyAlignment="1">
      <alignment horizontal="right" vertical="center"/>
    </xf>
    <xf numFmtId="165" fontId="189" fillId="0" borderId="2" xfId="3" applyNumberFormat="1" applyFont="1" applyFill="1" applyBorder="1" applyAlignment="1">
      <alignment horizontal="right" vertical="center" wrapText="1"/>
    </xf>
    <xf numFmtId="164" fontId="189" fillId="0" borderId="2" xfId="7" applyNumberFormat="1" applyFont="1" applyFill="1" applyBorder="1" applyAlignment="1">
      <alignment vertical="center" wrapText="1"/>
    </xf>
    <xf numFmtId="0" fontId="189" fillId="0" borderId="40" xfId="7" applyFont="1" applyFill="1" applyBorder="1" applyAlignment="1">
      <alignment horizontal="right" vertical="center" wrapText="1"/>
    </xf>
    <xf numFmtId="164" fontId="143" fillId="0" borderId="18" xfId="3" applyNumberFormat="1" applyFont="1" applyFill="1" applyBorder="1" applyAlignment="1">
      <alignment horizontal="right" vertical="center"/>
    </xf>
    <xf numFmtId="0" fontId="189" fillId="0" borderId="2" xfId="7" applyFont="1" applyFill="1" applyBorder="1" applyAlignment="1">
      <alignment vertical="center" wrapText="1"/>
    </xf>
    <xf numFmtId="164" fontId="114" fillId="0" borderId="2" xfId="3" applyNumberFormat="1" applyFont="1" applyFill="1" applyBorder="1" applyAlignment="1">
      <alignment vertical="center" wrapText="1"/>
    </xf>
    <xf numFmtId="2" fontId="114" fillId="0" borderId="2" xfId="3" applyNumberFormat="1" applyFont="1" applyFill="1" applyBorder="1" applyAlignment="1">
      <alignment vertical="center" wrapText="1"/>
    </xf>
    <xf numFmtId="164" fontId="143" fillId="0" borderId="2" xfId="3" applyNumberFormat="1" applyFont="1" applyFill="1" applyBorder="1" applyAlignment="1">
      <alignment vertical="center"/>
    </xf>
    <xf numFmtId="0" fontId="189" fillId="5" borderId="2" xfId="7" applyFont="1" applyFill="1" applyBorder="1" applyAlignment="1">
      <alignment horizontal="right" vertical="center"/>
    </xf>
    <xf numFmtId="2" fontId="32" fillId="5" borderId="2" xfId="3" applyNumberFormat="1" applyFont="1" applyFill="1" applyBorder="1" applyAlignment="1">
      <alignment vertical="center"/>
    </xf>
    <xf numFmtId="164" fontId="143" fillId="5" borderId="2" xfId="3" applyNumberFormat="1" applyFont="1" applyFill="1" applyBorder="1" applyAlignment="1">
      <alignment horizontal="right" vertical="center"/>
    </xf>
    <xf numFmtId="164" fontId="114" fillId="5" borderId="2" xfId="3" applyNumberFormat="1" applyFont="1" applyFill="1" applyBorder="1" applyAlignment="1">
      <alignment vertical="center"/>
    </xf>
    <xf numFmtId="164" fontId="32" fillId="5" borderId="2" xfId="3" applyNumberFormat="1" applyFont="1" applyFill="1" applyBorder="1" applyAlignment="1">
      <alignment vertical="center"/>
    </xf>
    <xf numFmtId="167" fontId="174" fillId="5" borderId="2" xfId="1" applyNumberFormat="1" applyFont="1" applyFill="1" applyBorder="1" applyAlignment="1">
      <alignment horizontal="right" vertical="center" wrapText="1"/>
    </xf>
    <xf numFmtId="3" fontId="170" fillId="3" borderId="2" xfId="3" applyNumberFormat="1" applyFont="1" applyFill="1" applyBorder="1" applyAlignment="1">
      <alignment vertical="center"/>
    </xf>
    <xf numFmtId="0" fontId="189" fillId="0" borderId="2" xfId="7" applyFont="1" applyFill="1" applyBorder="1" applyAlignment="1">
      <alignment horizontal="right" vertical="center" wrapText="1"/>
    </xf>
    <xf numFmtId="0" fontId="187" fillId="0" borderId="2" xfId="0" applyFont="1" applyBorder="1" applyAlignment="1">
      <alignment horizontal="right" vertical="center"/>
    </xf>
    <xf numFmtId="0" fontId="187" fillId="0" borderId="6" xfId="0" applyFont="1" applyBorder="1" applyAlignment="1">
      <alignment horizontal="right" vertical="center"/>
    </xf>
    <xf numFmtId="164" fontId="114" fillId="5" borderId="6" xfId="3" applyNumberFormat="1" applyFont="1" applyFill="1" applyBorder="1" applyAlignment="1">
      <alignment vertical="center"/>
    </xf>
    <xf numFmtId="164" fontId="118" fillId="0" borderId="6" xfId="0" applyNumberFormat="1" applyFont="1" applyBorder="1" applyAlignment="1">
      <alignment vertical="center"/>
    </xf>
    <xf numFmtId="0" fontId="187" fillId="0" borderId="0" xfId="0" applyFont="1"/>
    <xf numFmtId="3" fontId="164" fillId="0" borderId="0" xfId="0" applyNumberFormat="1" applyFont="1"/>
    <xf numFmtId="164" fontId="191" fillId="5" borderId="2" xfId="7" applyNumberFormat="1" applyFont="1" applyFill="1" applyBorder="1" applyAlignment="1">
      <alignment horizontal="right" vertical="center"/>
    </xf>
    <xf numFmtId="167" fontId="143" fillId="0" borderId="2" xfId="1" applyNumberFormat="1" applyFont="1" applyFill="1" applyBorder="1" applyAlignment="1">
      <alignment vertical="center"/>
    </xf>
    <xf numFmtId="43" fontId="112" fillId="0" borderId="2" xfId="0" applyNumberFormat="1" applyFont="1" applyFill="1" applyBorder="1" applyAlignment="1">
      <alignment vertical="center"/>
    </xf>
    <xf numFmtId="43" fontId="112" fillId="0" borderId="6" xfId="0" applyNumberFormat="1" applyFont="1" applyFill="1" applyBorder="1" applyAlignment="1">
      <alignment vertical="center"/>
    </xf>
    <xf numFmtId="0" fontId="110" fillId="0" borderId="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64" fontId="193" fillId="0" borderId="18" xfId="3" applyNumberFormat="1" applyFont="1" applyFill="1" applyBorder="1" applyAlignment="1">
      <alignment horizontal="right" vertical="center"/>
    </xf>
    <xf numFmtId="165" fontId="193" fillId="0" borderId="2" xfId="3" applyNumberFormat="1" applyFont="1" applyFill="1" applyBorder="1" applyAlignment="1">
      <alignment vertical="center" wrapText="1"/>
    </xf>
    <xf numFmtId="3" fontId="17" fillId="0" borderId="11" xfId="0" applyNumberFormat="1" applyFont="1" applyBorder="1" applyAlignment="1">
      <alignment horizontal="center" vertical="center"/>
    </xf>
    <xf numFmtId="167" fontId="17" fillId="0" borderId="11" xfId="1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110" fillId="0" borderId="2" xfId="0" applyFont="1" applyBorder="1" applyAlignment="1">
      <alignment vertical="center" wrapText="1"/>
    </xf>
    <xf numFmtId="0" fontId="110" fillId="0" borderId="2" xfId="0" applyFont="1" applyFill="1" applyBorder="1" applyAlignment="1">
      <alignment horizontal="left" vertical="center" wrapText="1"/>
    </xf>
    <xf numFmtId="43" fontId="48" fillId="0" borderId="2" xfId="1" applyFont="1" applyFill="1" applyBorder="1"/>
    <xf numFmtId="167" fontId="186" fillId="0" borderId="2" xfId="1" applyNumberFormat="1" applyFont="1" applyFill="1" applyBorder="1"/>
    <xf numFmtId="0" fontId="25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167" fontId="32" fillId="0" borderId="2" xfId="1" applyNumberFormat="1" applyFont="1" applyFill="1" applyBorder="1" applyAlignment="1">
      <alignment vertical="center"/>
    </xf>
    <xf numFmtId="167" fontId="37" fillId="0" borderId="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194" fillId="0" borderId="0" xfId="0" applyFont="1" applyFill="1" applyBorder="1" applyAlignment="1">
      <alignment vertical="center"/>
    </xf>
    <xf numFmtId="3" fontId="32" fillId="0" borderId="5" xfId="0" applyNumberFormat="1" applyFont="1" applyFill="1" applyBorder="1" applyAlignment="1">
      <alignment horizontal="center" vertical="center"/>
    </xf>
    <xf numFmtId="0" fontId="194" fillId="0" borderId="0" xfId="0" applyFont="1" applyFill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171" fontId="1" fillId="0" borderId="0" xfId="0" applyNumberFormat="1" applyFont="1"/>
    <xf numFmtId="0" fontId="1" fillId="0" borderId="14" xfId="0" applyFont="1" applyBorder="1"/>
    <xf numFmtId="0" fontId="32" fillId="0" borderId="7" xfId="0" applyFont="1" applyFill="1" applyBorder="1" applyAlignment="1">
      <alignment vertical="center" wrapText="1"/>
    </xf>
    <xf numFmtId="3" fontId="37" fillId="0" borderId="5" xfId="0" applyNumberFormat="1" applyFont="1" applyFill="1" applyBorder="1" applyAlignment="1">
      <alignment horizontal="center" vertical="center" wrapText="1"/>
    </xf>
    <xf numFmtId="167" fontId="91" fillId="0" borderId="6" xfId="1" applyNumberFormat="1" applyFont="1" applyFill="1" applyBorder="1" applyAlignment="1">
      <alignment vertical="center"/>
    </xf>
    <xf numFmtId="0" fontId="32" fillId="0" borderId="0" xfId="3" applyFont="1" applyFill="1"/>
    <xf numFmtId="3" fontId="32" fillId="0" borderId="0" xfId="3" applyNumberFormat="1" applyFont="1" applyFill="1" applyAlignment="1">
      <alignment wrapText="1"/>
    </xf>
    <xf numFmtId="0" fontId="114" fillId="0" borderId="0" xfId="3" applyFont="1" applyFill="1"/>
    <xf numFmtId="3" fontId="152" fillId="0" borderId="0" xfId="3" applyNumberFormat="1" applyFont="1" applyFill="1"/>
    <xf numFmtId="3" fontId="114" fillId="0" borderId="0" xfId="3" applyNumberFormat="1" applyFont="1" applyFill="1"/>
    <xf numFmtId="0" fontId="152" fillId="0" borderId="0" xfId="3" applyFont="1" applyFill="1"/>
    <xf numFmtId="0" fontId="152" fillId="0" borderId="0" xfId="0" applyFont="1"/>
    <xf numFmtId="0" fontId="32" fillId="0" borderId="0" xfId="0" applyFont="1" applyAlignment="1">
      <alignment wrapText="1"/>
    </xf>
    <xf numFmtId="3" fontId="152" fillId="0" borderId="0" xfId="0" applyNumberFormat="1" applyFont="1"/>
    <xf numFmtId="167" fontId="114" fillId="0" borderId="0" xfId="0" applyNumberFormat="1" applyFont="1"/>
    <xf numFmtId="0" fontId="32" fillId="0" borderId="2" xfId="0" applyFont="1" applyFill="1" applyBorder="1" applyAlignment="1">
      <alignment horizontal="justify" vertical="center" wrapText="1"/>
    </xf>
    <xf numFmtId="166" fontId="32" fillId="0" borderId="2" xfId="0" applyNumberFormat="1" applyFont="1" applyFill="1" applyBorder="1" applyAlignment="1">
      <alignment vertical="center"/>
    </xf>
    <xf numFmtId="165" fontId="143" fillId="0" borderId="0" xfId="3" applyNumberFormat="1" applyFont="1" applyFill="1"/>
    <xf numFmtId="0" fontId="143" fillId="0" borderId="0" xfId="0" applyFont="1"/>
    <xf numFmtId="164" fontId="34" fillId="0" borderId="0" xfId="0" applyNumberFormat="1" applyFont="1"/>
    <xf numFmtId="167" fontId="32" fillId="0" borderId="2" xfId="1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168" fontId="37" fillId="0" borderId="2" xfId="1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166" fontId="32" fillId="0" borderId="6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49" fillId="0" borderId="5" xfId="0" applyFont="1" applyFill="1" applyBorder="1" applyAlignment="1">
      <alignment horizontal="center" vertical="center" wrapText="1"/>
    </xf>
    <xf numFmtId="0" fontId="192" fillId="0" borderId="0" xfId="0" applyFont="1" applyFill="1" applyAlignment="1">
      <alignment horizontal="right" vertical="center"/>
    </xf>
    <xf numFmtId="0" fontId="192" fillId="0" borderId="0" xfId="0" applyFont="1" applyFill="1"/>
    <xf numFmtId="0" fontId="19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vertical="center" wrapText="1"/>
    </xf>
    <xf numFmtId="167" fontId="18" fillId="0" borderId="1" xfId="1" applyNumberFormat="1" applyFont="1" applyFill="1" applyBorder="1" applyAlignment="1">
      <alignment horizontal="right" vertical="center" wrapText="1"/>
    </xf>
    <xf numFmtId="167" fontId="37" fillId="0" borderId="1" xfId="1" applyNumberFormat="1" applyFont="1" applyFill="1" applyBorder="1" applyAlignment="1">
      <alignment horizontal="right" vertical="center" wrapText="1"/>
    </xf>
    <xf numFmtId="167" fontId="37" fillId="0" borderId="2" xfId="0" applyNumberFormat="1" applyFont="1" applyFill="1" applyBorder="1" applyAlignment="1">
      <alignment horizontal="right" vertical="center"/>
    </xf>
    <xf numFmtId="167" fontId="37" fillId="0" borderId="2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vertical="center" wrapText="1"/>
    </xf>
    <xf numFmtId="167" fontId="17" fillId="0" borderId="2" xfId="1" applyNumberFormat="1" applyFont="1" applyFill="1" applyBorder="1" applyAlignment="1">
      <alignment horizontal="right" vertical="center" wrapText="1"/>
    </xf>
    <xf numFmtId="0" fontId="17" fillId="0" borderId="36" xfId="0" applyFont="1" applyFill="1" applyBorder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2" fillId="0" borderId="36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left"/>
    </xf>
    <xf numFmtId="167" fontId="32" fillId="0" borderId="26" xfId="1" applyNumberFormat="1" applyFont="1" applyFill="1" applyBorder="1" applyAlignment="1">
      <alignment horizontal="right" vertical="center"/>
    </xf>
    <xf numFmtId="0" fontId="198" fillId="0" borderId="36" xfId="0" applyFont="1" applyFill="1" applyBorder="1" applyAlignment="1">
      <alignment vertical="center" wrapText="1"/>
    </xf>
    <xf numFmtId="167" fontId="199" fillId="0" borderId="2" xfId="1" applyNumberFormat="1" applyFont="1" applyFill="1" applyBorder="1" applyAlignment="1">
      <alignment horizontal="right" vertical="center"/>
    </xf>
    <xf numFmtId="0" fontId="32" fillId="0" borderId="36" xfId="0" applyFont="1" applyFill="1" applyBorder="1" applyAlignment="1">
      <alignment vertical="center" wrapText="1"/>
    </xf>
    <xf numFmtId="167" fontId="2" fillId="0" borderId="2" xfId="1" applyNumberFormat="1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vertical="center" wrapText="1"/>
    </xf>
    <xf numFmtId="167" fontId="63" fillId="0" borderId="2" xfId="1" applyNumberFormat="1" applyFont="1" applyFill="1" applyBorder="1" applyAlignment="1">
      <alignment horizontal="right" vertical="center" wrapText="1"/>
    </xf>
    <xf numFmtId="0" fontId="49" fillId="0" borderId="36" xfId="0" applyFont="1" applyFill="1" applyBorder="1" applyAlignment="1">
      <alignment vertical="center" wrapText="1"/>
    </xf>
    <xf numFmtId="167" fontId="49" fillId="0" borderId="2" xfId="1" applyNumberFormat="1" applyFont="1" applyFill="1" applyBorder="1" applyAlignment="1">
      <alignment horizontal="right" vertical="center" wrapText="1"/>
    </xf>
    <xf numFmtId="167" fontId="78" fillId="0" borderId="2" xfId="1" applyNumberFormat="1" applyFont="1" applyFill="1" applyBorder="1" applyAlignment="1">
      <alignment horizontal="right" vertical="center"/>
    </xf>
    <xf numFmtId="167" fontId="2" fillId="0" borderId="2" xfId="1" applyNumberFormat="1" applyFont="1" applyFill="1" applyBorder="1" applyAlignment="1">
      <alignment horizontal="right" vertical="center" wrapText="1"/>
    </xf>
    <xf numFmtId="167" fontId="82" fillId="0" borderId="2" xfId="1" applyNumberFormat="1" applyFont="1" applyFill="1" applyBorder="1" applyAlignment="1">
      <alignment horizontal="right" vertical="center"/>
    </xf>
    <xf numFmtId="167" fontId="37" fillId="0" borderId="2" xfId="1" applyNumberFormat="1" applyFont="1" applyFill="1" applyBorder="1" applyAlignment="1">
      <alignment horizontal="right" vertical="center" wrapText="1"/>
    </xf>
    <xf numFmtId="167" fontId="53" fillId="0" borderId="2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vertical="center" wrapText="1"/>
    </xf>
    <xf numFmtId="167" fontId="32" fillId="0" borderId="6" xfId="1" applyNumberFormat="1" applyFont="1" applyFill="1" applyBorder="1" applyAlignment="1">
      <alignment horizontal="right" vertical="center" wrapText="1"/>
    </xf>
    <xf numFmtId="167" fontId="2" fillId="0" borderId="6" xfId="1" applyNumberFormat="1" applyFont="1" applyFill="1" applyBorder="1" applyAlignment="1">
      <alignment horizontal="right" vertical="center"/>
    </xf>
    <xf numFmtId="167" fontId="53" fillId="0" borderId="6" xfId="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vertical="center" wrapText="1"/>
    </xf>
    <xf numFmtId="167" fontId="63" fillId="0" borderId="18" xfId="1" applyNumberFormat="1" applyFont="1" applyFill="1" applyBorder="1" applyAlignment="1">
      <alignment horizontal="right" vertical="center"/>
    </xf>
    <xf numFmtId="167" fontId="49" fillId="0" borderId="18" xfId="1" applyNumberFormat="1" applyFont="1" applyFill="1" applyBorder="1" applyAlignment="1">
      <alignment horizontal="right" vertical="center"/>
    </xf>
    <xf numFmtId="167" fontId="84" fillId="0" borderId="2" xfId="1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left" vertical="center" wrapText="1"/>
    </xf>
    <xf numFmtId="167" fontId="70" fillId="0" borderId="2" xfId="1" applyNumberFormat="1" applyFont="1" applyFill="1" applyBorder="1" applyAlignment="1">
      <alignment horizontal="right" vertical="center" wrapText="1"/>
    </xf>
    <xf numFmtId="49" fontId="201" fillId="0" borderId="36" xfId="0" applyNumberFormat="1" applyFont="1" applyFill="1" applyBorder="1" applyAlignment="1">
      <alignment vertical="center" wrapText="1"/>
    </xf>
    <xf numFmtId="167" fontId="201" fillId="0" borderId="2" xfId="1" applyNumberFormat="1" applyFont="1" applyFill="1" applyBorder="1" applyAlignment="1">
      <alignment horizontal="right" vertical="center" wrapText="1"/>
    </xf>
    <xf numFmtId="167" fontId="201" fillId="0" borderId="2" xfId="1" applyNumberFormat="1" applyFont="1" applyFill="1" applyBorder="1" applyAlignment="1">
      <alignment horizontal="right" vertical="center"/>
    </xf>
    <xf numFmtId="166" fontId="53" fillId="0" borderId="2" xfId="0" applyNumberFormat="1" applyFont="1" applyFill="1" applyBorder="1" applyAlignment="1">
      <alignment horizontal="right" vertical="center"/>
    </xf>
    <xf numFmtId="0" fontId="63" fillId="0" borderId="36" xfId="0" applyFont="1" applyFill="1" applyBorder="1" applyAlignment="1">
      <alignment vertical="center"/>
    </xf>
    <xf numFmtId="164" fontId="53" fillId="0" borderId="2" xfId="1" applyNumberFormat="1" applyFont="1" applyFill="1" applyBorder="1" applyAlignment="1">
      <alignment horizontal="right" vertical="center"/>
    </xf>
    <xf numFmtId="0" fontId="32" fillId="0" borderId="38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/>
    </xf>
    <xf numFmtId="167" fontId="17" fillId="0" borderId="0" xfId="1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/>
    <xf numFmtId="164" fontId="17" fillId="0" borderId="0" xfId="0" applyNumberFormat="1" applyFont="1" applyFill="1" applyAlignment="1">
      <alignment vertical="center"/>
    </xf>
    <xf numFmtId="0" fontId="37" fillId="0" borderId="5" xfId="3" applyFont="1" applyFill="1" applyBorder="1" applyAlignment="1">
      <alignment horizontal="center" vertical="center" wrapText="1"/>
    </xf>
    <xf numFmtId="168" fontId="37" fillId="0" borderId="2" xfId="1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167" fontId="32" fillId="0" borderId="23" xfId="1" applyNumberFormat="1" applyFont="1" applyFill="1" applyBorder="1" applyAlignment="1">
      <alignment horizontal="center" vertical="center" wrapText="1"/>
    </xf>
    <xf numFmtId="167" fontId="32" fillId="0" borderId="26" xfId="1" quotePrefix="1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172" fillId="0" borderId="0" xfId="0" quotePrefix="1" applyFont="1" applyFill="1" applyAlignment="1">
      <alignment horizontal="left" vertical="center"/>
    </xf>
    <xf numFmtId="0" fontId="29" fillId="0" borderId="0" xfId="0" applyFont="1" applyFill="1" applyAlignment="1">
      <alignment horizontal="center" wrapText="1"/>
    </xf>
    <xf numFmtId="0" fontId="76" fillId="5" borderId="0" xfId="0" applyFont="1" applyFill="1" applyAlignment="1">
      <alignment horizontal="center" wrapText="1"/>
    </xf>
    <xf numFmtId="0" fontId="171" fillId="0" borderId="7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4" fontId="104" fillId="0" borderId="46" xfId="3" applyNumberFormat="1" applyFont="1" applyFill="1" applyBorder="1" applyAlignment="1">
      <alignment horizontal="center" vertical="center"/>
    </xf>
    <xf numFmtId="4" fontId="104" fillId="0" borderId="47" xfId="3" applyNumberFormat="1" applyFont="1" applyFill="1" applyBorder="1" applyAlignment="1">
      <alignment horizontal="center" vertical="center"/>
    </xf>
    <xf numFmtId="4" fontId="104" fillId="0" borderId="34" xfId="3" applyNumberFormat="1" applyFont="1" applyFill="1" applyBorder="1" applyAlignment="1">
      <alignment horizontal="center" vertical="center"/>
    </xf>
    <xf numFmtId="4" fontId="104" fillId="0" borderId="14" xfId="3" applyNumberFormat="1" applyFont="1" applyFill="1" applyBorder="1" applyAlignment="1">
      <alignment horizontal="center" vertical="center"/>
    </xf>
    <xf numFmtId="4" fontId="104" fillId="0" borderId="0" xfId="3" applyNumberFormat="1" applyFont="1" applyFill="1" applyBorder="1" applyAlignment="1">
      <alignment horizontal="center" vertical="center"/>
    </xf>
    <xf numFmtId="4" fontId="104" fillId="0" borderId="33" xfId="3" applyNumberFormat="1" applyFont="1" applyFill="1" applyBorder="1" applyAlignment="1">
      <alignment horizontal="center" vertical="center"/>
    </xf>
    <xf numFmtId="4" fontId="104" fillId="0" borderId="28" xfId="3" applyNumberFormat="1" applyFont="1" applyFill="1" applyBorder="1" applyAlignment="1">
      <alignment horizontal="center" vertical="center"/>
    </xf>
    <xf numFmtId="4" fontId="104" fillId="0" borderId="37" xfId="3" applyNumberFormat="1" applyFont="1" applyFill="1" applyBorder="1" applyAlignment="1">
      <alignment horizontal="center" vertical="center"/>
    </xf>
    <xf numFmtId="4" fontId="104" fillId="0" borderId="40" xfId="3" applyNumberFormat="1" applyFont="1" applyFill="1" applyBorder="1" applyAlignment="1">
      <alignment horizontal="center" vertical="center"/>
    </xf>
    <xf numFmtId="0" fontId="114" fillId="0" borderId="23" xfId="3" applyFont="1" applyFill="1" applyBorder="1" applyAlignment="1">
      <alignment horizontal="center" vertical="center"/>
    </xf>
    <xf numFmtId="0" fontId="114" fillId="0" borderId="36" xfId="3" applyFont="1" applyFill="1" applyBorder="1" applyAlignment="1">
      <alignment horizontal="center" vertical="center"/>
    </xf>
    <xf numFmtId="0" fontId="114" fillId="0" borderId="26" xfId="3" applyFont="1" applyFill="1" applyBorder="1" applyAlignment="1">
      <alignment horizontal="center" vertical="center"/>
    </xf>
    <xf numFmtId="0" fontId="37" fillId="0" borderId="17" xfId="3" applyFont="1" applyFill="1" applyBorder="1" applyAlignment="1">
      <alignment horizontal="center" vertical="center" wrapText="1"/>
    </xf>
    <xf numFmtId="0" fontId="37" fillId="0" borderId="24" xfId="3" applyFont="1" applyFill="1" applyBorder="1" applyAlignment="1">
      <alignment horizontal="center" vertical="center" wrapText="1"/>
    </xf>
    <xf numFmtId="3" fontId="37" fillId="0" borderId="17" xfId="3" applyNumberFormat="1" applyFont="1" applyFill="1" applyBorder="1" applyAlignment="1">
      <alignment horizontal="center" vertical="center" wrapText="1"/>
    </xf>
    <xf numFmtId="3" fontId="37" fillId="0" borderId="41" xfId="3" applyNumberFormat="1" applyFont="1" applyFill="1" applyBorder="1" applyAlignment="1">
      <alignment horizontal="center" vertical="center" wrapText="1"/>
    </xf>
    <xf numFmtId="3" fontId="37" fillId="0" borderId="24" xfId="3" applyNumberFormat="1" applyFont="1" applyFill="1" applyBorder="1" applyAlignment="1">
      <alignment horizontal="center" vertical="center" wrapText="1"/>
    </xf>
    <xf numFmtId="0" fontId="37" fillId="0" borderId="5" xfId="3" applyFont="1" applyFill="1" applyBorder="1" applyAlignment="1">
      <alignment horizontal="center" vertical="center" wrapText="1"/>
    </xf>
    <xf numFmtId="0" fontId="49" fillId="0" borderId="5" xfId="3" applyFont="1" applyFill="1" applyBorder="1" applyAlignment="1">
      <alignment horizontal="center" vertical="center" wrapText="1"/>
    </xf>
    <xf numFmtId="0" fontId="188" fillId="0" borderId="15" xfId="3" applyFont="1" applyFill="1" applyBorder="1" applyAlignment="1">
      <alignment horizontal="center" vertical="center" wrapText="1"/>
    </xf>
    <xf numFmtId="0" fontId="188" fillId="0" borderId="8" xfId="3" applyFont="1" applyFill="1" applyBorder="1" applyAlignment="1">
      <alignment horizontal="center" vertical="center" wrapText="1"/>
    </xf>
    <xf numFmtId="0" fontId="188" fillId="0" borderId="9" xfId="3" applyFont="1" applyFill="1" applyBorder="1" applyAlignment="1">
      <alignment horizontal="center" vertical="center" wrapText="1"/>
    </xf>
    <xf numFmtId="0" fontId="179" fillId="0" borderId="15" xfId="3" applyFont="1" applyFill="1" applyBorder="1" applyAlignment="1">
      <alignment horizontal="center" vertical="center" wrapText="1"/>
    </xf>
    <xf numFmtId="0" fontId="179" fillId="0" borderId="8" xfId="3" applyFont="1" applyFill="1" applyBorder="1" applyAlignment="1">
      <alignment horizontal="center" vertical="center" wrapText="1"/>
    </xf>
    <xf numFmtId="0" fontId="179" fillId="0" borderId="9" xfId="3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0" fontId="29" fillId="0" borderId="0" xfId="3" applyFont="1" applyFill="1" applyAlignment="1">
      <alignment horizontal="center" vertical="center" wrapText="1"/>
    </xf>
    <xf numFmtId="0" fontId="54" fillId="0" borderId="0" xfId="3" applyFont="1" applyFill="1" applyAlignment="1">
      <alignment horizontal="center" vertical="center" wrapText="1"/>
    </xf>
    <xf numFmtId="0" fontId="37" fillId="0" borderId="32" xfId="3" applyFont="1" applyFill="1" applyBorder="1" applyAlignment="1">
      <alignment horizontal="center" vertical="center" wrapText="1"/>
    </xf>
    <xf numFmtId="0" fontId="37" fillId="0" borderId="7" xfId="3" applyFont="1" applyFill="1" applyBorder="1" applyAlignment="1">
      <alignment horizontal="center" vertical="center" wrapText="1"/>
    </xf>
    <xf numFmtId="0" fontId="37" fillId="0" borderId="30" xfId="3" applyFont="1" applyFill="1" applyBorder="1" applyAlignment="1">
      <alignment horizontal="center" vertical="center" wrapText="1"/>
    </xf>
    <xf numFmtId="0" fontId="32" fillId="0" borderId="5" xfId="3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 vertical="center" wrapText="1"/>
    </xf>
    <xf numFmtId="3" fontId="37" fillId="0" borderId="5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7" fontId="117" fillId="0" borderId="0" xfId="1" applyNumberFormat="1" applyFont="1" applyAlignment="1">
      <alignment horizontal="center"/>
    </xf>
    <xf numFmtId="0" fontId="87" fillId="0" borderId="28" xfId="0" applyNumberFormat="1" applyFont="1" applyFill="1" applyBorder="1" applyAlignment="1">
      <alignment horizontal="left" vertical="center" wrapText="1"/>
    </xf>
    <xf numFmtId="0" fontId="87" fillId="0" borderId="37" xfId="0" applyNumberFormat="1" applyFont="1" applyFill="1" applyBorder="1" applyAlignment="1">
      <alignment horizontal="left" vertical="center" wrapText="1"/>
    </xf>
    <xf numFmtId="0" fontId="87" fillId="0" borderId="40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168" fontId="37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168" fontId="37" fillId="0" borderId="2" xfId="1" applyNumberFormat="1" applyFont="1" applyFill="1" applyBorder="1" applyAlignment="1">
      <alignment horizontal="center" vertical="center"/>
    </xf>
    <xf numFmtId="168" fontId="63" fillId="0" borderId="18" xfId="1" applyNumberFormat="1" applyFont="1" applyFill="1" applyBorder="1" applyAlignment="1">
      <alignment horizontal="center" vertical="center"/>
    </xf>
    <xf numFmtId="167" fontId="63" fillId="0" borderId="2" xfId="1" applyNumberFormat="1" applyFont="1" applyFill="1" applyBorder="1" applyAlignment="1">
      <alignment horizontal="center" vertical="center"/>
    </xf>
    <xf numFmtId="168" fontId="37" fillId="0" borderId="23" xfId="1" applyNumberFormat="1" applyFont="1" applyFill="1" applyBorder="1" applyAlignment="1">
      <alignment horizontal="center" vertical="center"/>
    </xf>
    <xf numFmtId="168" fontId="37" fillId="0" borderId="26" xfId="1" applyNumberFormat="1" applyFont="1" applyFill="1" applyBorder="1" applyAlignment="1">
      <alignment horizontal="center" vertical="center"/>
    </xf>
    <xf numFmtId="168" fontId="63" fillId="0" borderId="2" xfId="1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167" fontId="37" fillId="0" borderId="2" xfId="1" applyNumberFormat="1" applyFont="1" applyFill="1" applyBorder="1" applyAlignment="1">
      <alignment horizontal="center" vertical="center" wrapText="1"/>
    </xf>
    <xf numFmtId="168" fontId="49" fillId="0" borderId="2" xfId="1" applyNumberFormat="1" applyFont="1" applyFill="1" applyBorder="1" applyAlignment="1">
      <alignment horizontal="center" vertical="center"/>
    </xf>
    <xf numFmtId="164" fontId="63" fillId="0" borderId="2" xfId="0" applyNumberFormat="1" applyFont="1" applyFill="1" applyBorder="1" applyAlignment="1">
      <alignment horizontal="center" vertical="center"/>
    </xf>
    <xf numFmtId="0" fontId="148" fillId="3" borderId="15" xfId="0" applyFont="1" applyFill="1" applyBorder="1" applyAlignment="1">
      <alignment horizontal="center" vertical="center"/>
    </xf>
    <xf numFmtId="0" fontId="148" fillId="3" borderId="9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0" fontId="16" fillId="3" borderId="17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84" fillId="3" borderId="15" xfId="0" applyFont="1" applyFill="1" applyBorder="1" applyAlignment="1">
      <alignment horizontal="center" vertical="center" wrapText="1"/>
    </xf>
    <xf numFmtId="0" fontId="184" fillId="3" borderId="8" xfId="0" applyFont="1" applyFill="1" applyBorder="1" applyAlignment="1">
      <alignment horizontal="center" vertical="center" wrapText="1"/>
    </xf>
    <xf numFmtId="0" fontId="184" fillId="3" borderId="9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11" fillId="0" borderId="15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1" fillId="0" borderId="32" xfId="0" applyFont="1" applyBorder="1" applyAlignment="1">
      <alignment horizontal="center" vertical="center" wrapText="1"/>
    </xf>
    <xf numFmtId="0" fontId="111" fillId="0" borderId="7" xfId="0" applyFont="1" applyBorder="1" applyAlignment="1">
      <alignment horizontal="center" vertical="center" wrapText="1"/>
    </xf>
    <xf numFmtId="0" fontId="111" fillId="0" borderId="30" xfId="0" applyFont="1" applyBorder="1" applyAlignment="1">
      <alignment horizontal="center" vertical="center" wrapText="1"/>
    </xf>
    <xf numFmtId="0" fontId="111" fillId="0" borderId="44" xfId="0" applyFont="1" applyBorder="1" applyAlignment="1">
      <alignment horizontal="center" vertical="center" wrapText="1"/>
    </xf>
    <xf numFmtId="0" fontId="111" fillId="0" borderId="27" xfId="0" applyFont="1" applyBorder="1" applyAlignment="1">
      <alignment horizontal="center" vertical="center" wrapText="1"/>
    </xf>
    <xf numFmtId="0" fontId="111" fillId="0" borderId="3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111" fillId="0" borderId="32" xfId="0" applyFont="1" applyBorder="1" applyAlignment="1">
      <alignment horizontal="center" vertical="center"/>
    </xf>
    <xf numFmtId="0" fontId="111" fillId="0" borderId="7" xfId="0" applyFont="1" applyBorder="1" applyAlignment="1">
      <alignment horizontal="center" vertical="center"/>
    </xf>
    <xf numFmtId="0" fontId="111" fillId="0" borderId="30" xfId="0" applyFont="1" applyBorder="1" applyAlignment="1">
      <alignment horizontal="center" vertical="center"/>
    </xf>
    <xf numFmtId="0" fontId="111" fillId="0" borderId="44" xfId="0" applyFont="1" applyBorder="1" applyAlignment="1">
      <alignment horizontal="center" vertical="center"/>
    </xf>
    <xf numFmtId="0" fontId="111" fillId="0" borderId="27" xfId="0" applyFont="1" applyBorder="1" applyAlignment="1">
      <alignment horizontal="center" vertical="center"/>
    </xf>
    <xf numFmtId="0" fontId="111" fillId="0" borderId="3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9" fillId="0" borderId="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118" fillId="0" borderId="9" xfId="0" applyFont="1" applyBorder="1" applyAlignment="1">
      <alignment horizontal="center" vertical="center" wrapText="1"/>
    </xf>
    <xf numFmtId="0" fontId="114" fillId="0" borderId="41" xfId="0" applyFont="1" applyBorder="1" applyAlignment="1">
      <alignment horizontal="center" vertical="center" wrapText="1"/>
    </xf>
    <xf numFmtId="0" fontId="114" fillId="0" borderId="24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14" fillId="0" borderId="17" xfId="0" applyFont="1" applyBorder="1" applyAlignment="1">
      <alignment vertical="center" wrapText="1"/>
    </xf>
    <xf numFmtId="0" fontId="114" fillId="0" borderId="41" xfId="0" applyFont="1" applyBorder="1" applyAlignment="1">
      <alignment vertical="center" wrapText="1"/>
    </xf>
    <xf numFmtId="0" fontId="114" fillId="0" borderId="24" xfId="0" applyFont="1" applyBorder="1" applyAlignment="1">
      <alignment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114" fillId="0" borderId="17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52" fillId="0" borderId="17" xfId="0" applyNumberFormat="1" applyFont="1" applyBorder="1" applyAlignment="1">
      <alignment horizontal="center" vertical="center" wrapText="1"/>
    </xf>
    <xf numFmtId="0" fontId="152" fillId="0" borderId="41" xfId="0" applyFont="1" applyBorder="1" applyAlignment="1">
      <alignment horizontal="center" vertical="center" wrapText="1"/>
    </xf>
    <xf numFmtId="0" fontId="152" fillId="0" borderId="24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04" fillId="0" borderId="1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/>
    </xf>
    <xf numFmtId="0" fontId="120" fillId="0" borderId="5" xfId="6" applyFont="1" applyBorder="1" applyAlignment="1">
      <alignment horizontal="center" vertical="center" wrapText="1"/>
    </xf>
    <xf numFmtId="0" fontId="115" fillId="0" borderId="5" xfId="6" applyFont="1" applyBorder="1" applyAlignment="1">
      <alignment horizontal="center" vertical="center" wrapText="1"/>
    </xf>
    <xf numFmtId="0" fontId="120" fillId="0" borderId="5" xfId="6" applyFont="1" applyBorder="1" applyAlignment="1">
      <alignment horizontal="center" vertical="center" wrapText="1" shrinkToFit="1"/>
    </xf>
    <xf numFmtId="0" fontId="132" fillId="0" borderId="0" xfId="6" applyFont="1" applyAlignment="1">
      <alignment horizontal="center"/>
    </xf>
    <xf numFmtId="0" fontId="131" fillId="0" borderId="0" xfId="6" applyFont="1" applyAlignment="1">
      <alignment horizontal="center"/>
    </xf>
    <xf numFmtId="0" fontId="173" fillId="0" borderId="0" xfId="6" applyFont="1" applyAlignment="1">
      <alignment horizontal="center"/>
    </xf>
    <xf numFmtId="0" fontId="111" fillId="0" borderId="0" xfId="6" applyFont="1" applyAlignment="1">
      <alignment horizontal="center"/>
    </xf>
    <xf numFmtId="0" fontId="115" fillId="0" borderId="17" xfId="6" applyFont="1" applyBorder="1" applyAlignment="1">
      <alignment horizontal="center" vertical="center"/>
    </xf>
    <xf numFmtId="0" fontId="115" fillId="0" borderId="24" xfId="6" applyFont="1" applyBorder="1" applyAlignment="1">
      <alignment horizontal="center" vertical="center"/>
    </xf>
    <xf numFmtId="0" fontId="120" fillId="0" borderId="0" xfId="6" applyFont="1" applyAlignment="1">
      <alignment horizontal="center"/>
    </xf>
    <xf numFmtId="0" fontId="131" fillId="0" borderId="27" xfId="6" applyFont="1" applyBorder="1" applyAlignment="1">
      <alignment horizontal="left"/>
    </xf>
    <xf numFmtId="0" fontId="156" fillId="0" borderId="5" xfId="6" applyFont="1" applyBorder="1" applyAlignment="1">
      <alignment horizontal="center" vertical="center" wrapText="1"/>
    </xf>
    <xf numFmtId="0" fontId="118" fillId="0" borderId="0" xfId="6" applyFont="1" applyBorder="1" applyAlignment="1">
      <alignment horizontal="center"/>
    </xf>
    <xf numFmtId="0" fontId="128" fillId="0" borderId="0" xfId="6" applyFont="1" applyBorder="1" applyAlignment="1">
      <alignment horizontal="center"/>
    </xf>
    <xf numFmtId="0" fontId="156" fillId="0" borderId="15" xfId="6" applyFont="1" applyBorder="1" applyAlignment="1">
      <alignment horizontal="center" vertical="center" wrapText="1"/>
    </xf>
    <xf numFmtId="0" fontId="156" fillId="0" borderId="9" xfId="6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4" fillId="0" borderId="9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left"/>
    </xf>
    <xf numFmtId="0" fontId="114" fillId="0" borderId="15" xfId="0" applyFont="1" applyBorder="1" applyAlignment="1">
      <alignment horizontal="center" vertical="center" wrapText="1"/>
    </xf>
    <xf numFmtId="0" fontId="169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04" fillId="0" borderId="15" xfId="0" applyFont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/>
    </xf>
    <xf numFmtId="0" fontId="111" fillId="0" borderId="24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8" fillId="0" borderId="8" xfId="0" applyFont="1" applyBorder="1" applyAlignment="1">
      <alignment horizontal="center" vertical="center" wrapText="1"/>
    </xf>
    <xf numFmtId="0" fontId="122" fillId="0" borderId="15" xfId="0" applyFont="1" applyBorder="1" applyAlignment="1">
      <alignment horizontal="center" vertical="center" wrapText="1"/>
    </xf>
    <xf numFmtId="0" fontId="122" fillId="0" borderId="8" xfId="0" applyFont="1" applyBorder="1" applyAlignment="1">
      <alignment horizontal="center" vertical="center" wrapText="1"/>
    </xf>
    <xf numFmtId="0" fontId="122" fillId="0" borderId="9" xfId="0" applyFont="1" applyBorder="1" applyAlignment="1">
      <alignment horizontal="center" vertical="center" wrapText="1"/>
    </xf>
    <xf numFmtId="0" fontId="104" fillId="0" borderId="44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0" fontId="151" fillId="0" borderId="15" xfId="0" applyFont="1" applyBorder="1" applyAlignment="1">
      <alignment horizontal="center" vertical="center" wrapText="1"/>
    </xf>
    <xf numFmtId="0" fontId="151" fillId="0" borderId="9" xfId="0" applyFont="1" applyBorder="1" applyAlignment="1">
      <alignment horizontal="center" vertical="center" wrapText="1"/>
    </xf>
    <xf numFmtId="0" fontId="167" fillId="0" borderId="15" xfId="0" applyFont="1" applyFill="1" applyBorder="1" applyAlignment="1">
      <alignment horizontal="center" vertical="center" wrapText="1"/>
    </xf>
    <xf numFmtId="0" fontId="167" fillId="0" borderId="8" xfId="0" applyFont="1" applyFill="1" applyBorder="1" applyAlignment="1">
      <alignment horizontal="center" vertical="center" wrapText="1"/>
    </xf>
    <xf numFmtId="0" fontId="167" fillId="0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75" fillId="0" borderId="0" xfId="0" applyFont="1" applyAlignment="1">
      <alignment horizontal="center" vertical="center"/>
    </xf>
    <xf numFmtId="0" fontId="101" fillId="0" borderId="15" xfId="0" applyFont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6" fillId="4" borderId="23" xfId="0" applyFont="1" applyFill="1" applyBorder="1" applyAlignment="1">
      <alignment horizontal="center"/>
    </xf>
    <xf numFmtId="0" fontId="166" fillId="4" borderId="36" xfId="0" applyFont="1" applyFill="1" applyBorder="1" applyAlignment="1">
      <alignment horizontal="center"/>
    </xf>
    <xf numFmtId="0" fontId="166" fillId="4" borderId="26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32" fillId="0" borderId="5" xfId="6" applyFont="1" applyFill="1" applyBorder="1" applyAlignment="1">
      <alignment horizontal="center" vertical="center"/>
    </xf>
    <xf numFmtId="0" fontId="32" fillId="0" borderId="5" xfId="6" applyFont="1" applyFill="1" applyBorder="1" applyAlignment="1">
      <alignment horizontal="justify" vertical="center" wrapText="1"/>
    </xf>
    <xf numFmtId="0" fontId="32" fillId="0" borderId="5" xfId="7" applyFont="1" applyFill="1" applyBorder="1" applyAlignment="1">
      <alignment horizontal="center" vertical="center"/>
    </xf>
    <xf numFmtId="3" fontId="32" fillId="0" borderId="5" xfId="3" applyNumberFormat="1" applyFont="1" applyFill="1" applyBorder="1" applyAlignment="1">
      <alignment vertical="center"/>
    </xf>
    <xf numFmtId="165" fontId="32" fillId="0" borderId="5" xfId="3" applyNumberFormat="1" applyFont="1" applyFill="1" applyBorder="1" applyAlignment="1">
      <alignment vertical="center"/>
    </xf>
    <xf numFmtId="164" fontId="32" fillId="0" borderId="5" xfId="3" applyNumberFormat="1" applyFont="1" applyFill="1" applyBorder="1" applyAlignment="1">
      <alignment vertical="center"/>
    </xf>
    <xf numFmtId="164" fontId="32" fillId="0" borderId="5" xfId="0" applyNumberFormat="1" applyFont="1" applyBorder="1" applyAlignment="1">
      <alignment vertical="center"/>
    </xf>
    <xf numFmtId="0" fontId="32" fillId="0" borderId="5" xfId="7" applyFont="1" applyFill="1" applyBorder="1" applyAlignment="1">
      <alignment horizontal="right" vertical="center"/>
    </xf>
    <xf numFmtId="167" fontId="32" fillId="0" borderId="5" xfId="1" applyNumberFormat="1" applyFont="1" applyFill="1" applyBorder="1" applyAlignment="1">
      <alignment horizontal="right" vertical="center"/>
    </xf>
    <xf numFmtId="3" fontId="32" fillId="5" borderId="5" xfId="3" applyNumberFormat="1" applyFont="1" applyFill="1" applyBorder="1" applyAlignment="1">
      <alignment vertical="center"/>
    </xf>
    <xf numFmtId="3" fontId="32" fillId="0" borderId="5" xfId="7" applyNumberFormat="1" applyFont="1" applyFill="1" applyBorder="1" applyAlignment="1">
      <alignment horizontal="right" vertical="center"/>
    </xf>
    <xf numFmtId="0" fontId="53" fillId="0" borderId="5" xfId="6" applyFont="1" applyFill="1" applyBorder="1" applyAlignment="1">
      <alignment horizontal="justify" vertical="center" wrapText="1"/>
    </xf>
    <xf numFmtId="164" fontId="32" fillId="0" borderId="5" xfId="7" applyNumberFormat="1" applyFont="1" applyFill="1" applyBorder="1" applyAlignment="1">
      <alignment horizontal="right" vertical="center"/>
    </xf>
    <xf numFmtId="165" fontId="32" fillId="0" borderId="5" xfId="3" applyNumberFormat="1" applyFont="1" applyFill="1" applyBorder="1" applyAlignment="1">
      <alignment horizontal="right" vertical="center" wrapText="1"/>
    </xf>
    <xf numFmtId="4" fontId="32" fillId="0" borderId="5" xfId="3" applyNumberFormat="1" applyFont="1" applyFill="1" applyBorder="1" applyAlignment="1">
      <alignment horizontal="center" vertical="center"/>
    </xf>
    <xf numFmtId="0" fontId="32" fillId="0" borderId="5" xfId="8" applyFont="1" applyFill="1" applyBorder="1" applyAlignment="1">
      <alignment horizontal="justify" vertical="center" wrapText="1"/>
    </xf>
    <xf numFmtId="164" fontId="32" fillId="0" borderId="5" xfId="7" applyNumberFormat="1" applyFont="1" applyFill="1" applyBorder="1" applyAlignment="1">
      <alignment vertical="center" wrapText="1"/>
    </xf>
    <xf numFmtId="165" fontId="32" fillId="0" borderId="5" xfId="3" applyNumberFormat="1" applyFont="1" applyFill="1" applyBorder="1" applyAlignment="1">
      <alignment horizontal="right" vertical="center"/>
    </xf>
    <xf numFmtId="0" fontId="32" fillId="0" borderId="5" xfId="7" applyFont="1" applyFill="1" applyBorder="1" applyAlignment="1">
      <alignment horizontal="justify" vertical="center" wrapText="1"/>
    </xf>
    <xf numFmtId="0" fontId="32" fillId="0" borderId="5" xfId="7" applyFont="1" applyFill="1" applyBorder="1" applyAlignment="1">
      <alignment horizontal="right" vertical="center" wrapText="1"/>
    </xf>
    <xf numFmtId="0" fontId="32" fillId="5" borderId="5" xfId="6" applyFont="1" applyFill="1" applyBorder="1" applyAlignment="1">
      <alignment horizontal="center" vertical="center"/>
    </xf>
    <xf numFmtId="0" fontId="32" fillId="5" borderId="5" xfId="6" applyFont="1" applyFill="1" applyBorder="1" applyAlignment="1">
      <alignment horizontal="justify" vertical="center" wrapText="1"/>
    </xf>
    <xf numFmtId="0" fontId="32" fillId="5" borderId="5" xfId="7" applyFont="1" applyFill="1" applyBorder="1" applyAlignment="1">
      <alignment horizontal="center" vertical="center"/>
    </xf>
    <xf numFmtId="164" fontId="32" fillId="5" borderId="5" xfId="7" applyNumberFormat="1" applyFont="1" applyFill="1" applyBorder="1" applyAlignment="1">
      <alignment horizontal="right" vertical="center"/>
    </xf>
    <xf numFmtId="0" fontId="32" fillId="5" borderId="5" xfId="3" applyFont="1" applyFill="1" applyBorder="1" applyAlignment="1">
      <alignment horizontal="right" vertical="center"/>
    </xf>
    <xf numFmtId="164" fontId="32" fillId="0" borderId="5" xfId="3" applyNumberFormat="1" applyFont="1" applyFill="1" applyBorder="1" applyAlignment="1">
      <alignment horizontal="right" vertical="center"/>
    </xf>
    <xf numFmtId="0" fontId="32" fillId="0" borderId="5" xfId="7" applyFont="1" applyFill="1" applyBorder="1" applyAlignment="1">
      <alignment vertical="center" wrapText="1"/>
    </xf>
    <xf numFmtId="0" fontId="32" fillId="0" borderId="5" xfId="3" applyFont="1" applyBorder="1" applyAlignment="1">
      <alignment horizontal="right" vertical="center"/>
    </xf>
    <xf numFmtId="164" fontId="32" fillId="0" borderId="5" xfId="3" applyNumberFormat="1" applyFont="1" applyFill="1" applyBorder="1" applyAlignment="1">
      <alignment vertical="center" wrapText="1"/>
    </xf>
    <xf numFmtId="2" fontId="32" fillId="0" borderId="5" xfId="3" applyNumberFormat="1" applyFont="1" applyFill="1" applyBorder="1" applyAlignment="1">
      <alignment vertical="center" wrapText="1"/>
    </xf>
    <xf numFmtId="165" fontId="32" fillId="0" borderId="5" xfId="3" applyNumberFormat="1" applyFont="1" applyFill="1" applyBorder="1" applyAlignment="1">
      <alignment vertical="center" wrapText="1"/>
    </xf>
    <xf numFmtId="0" fontId="32" fillId="5" borderId="5" xfId="7" applyFont="1" applyFill="1" applyBorder="1" applyAlignment="1">
      <alignment horizontal="right" vertical="center"/>
    </xf>
    <xf numFmtId="0" fontId="32" fillId="5" borderId="5" xfId="3" applyFont="1" applyFill="1" applyBorder="1" applyAlignment="1">
      <alignment vertical="center"/>
    </xf>
    <xf numFmtId="2" fontId="32" fillId="5" borderId="5" xfId="3" applyNumberFormat="1" applyFont="1" applyFill="1" applyBorder="1" applyAlignment="1">
      <alignment vertical="center"/>
    </xf>
    <xf numFmtId="164" fontId="32" fillId="5" borderId="5" xfId="3" applyNumberFormat="1" applyFont="1" applyFill="1" applyBorder="1" applyAlignment="1">
      <alignment horizontal="right" vertical="center"/>
    </xf>
    <xf numFmtId="164" fontId="32" fillId="5" borderId="5" xfId="3" applyNumberFormat="1" applyFont="1" applyFill="1" applyBorder="1" applyAlignment="1">
      <alignment vertical="center"/>
    </xf>
    <xf numFmtId="0" fontId="32" fillId="5" borderId="5" xfId="7" applyFont="1" applyFill="1" applyBorder="1" applyAlignment="1">
      <alignment horizontal="center" vertical="center" wrapText="1"/>
    </xf>
    <xf numFmtId="167" fontId="32" fillId="5" borderId="5" xfId="1" applyNumberFormat="1" applyFont="1" applyFill="1" applyBorder="1" applyAlignment="1">
      <alignment horizontal="right" vertical="center" wrapText="1"/>
    </xf>
    <xf numFmtId="3" fontId="32" fillId="3" borderId="5" xfId="3" applyNumberFormat="1" applyFont="1" applyFill="1" applyBorder="1" applyAlignment="1">
      <alignment vertical="center"/>
    </xf>
    <xf numFmtId="167" fontId="32" fillId="0" borderId="5" xfId="1" applyNumberFormat="1" applyFont="1" applyFill="1" applyBorder="1" applyAlignment="1">
      <alignment vertical="center"/>
    </xf>
    <xf numFmtId="0" fontId="32" fillId="0" borderId="5" xfId="7" applyFont="1" applyFill="1" applyBorder="1" applyAlignment="1">
      <alignment horizontal="center" vertical="center" wrapText="1"/>
    </xf>
    <xf numFmtId="0" fontId="32" fillId="5" borderId="5" xfId="3" applyFont="1" applyFill="1" applyBorder="1" applyAlignment="1">
      <alignment horizontal="center" vertical="center"/>
    </xf>
    <xf numFmtId="1" fontId="32" fillId="0" borderId="5" xfId="3" applyNumberFormat="1" applyFont="1" applyFill="1" applyBorder="1" applyAlignment="1">
      <alignment vertical="center"/>
    </xf>
    <xf numFmtId="0" fontId="32" fillId="0" borderId="5" xfId="3" applyFont="1" applyFill="1" applyBorder="1" applyAlignment="1">
      <alignment horizontal="justify" vertical="center" wrapText="1"/>
    </xf>
    <xf numFmtId="0" fontId="32" fillId="0" borderId="5" xfId="3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justify" vertical="center" wrapText="1"/>
    </xf>
    <xf numFmtId="0" fontId="32" fillId="0" borderId="5" xfId="0" applyFont="1" applyBorder="1" applyAlignment="1">
      <alignment horizontal="right" vertical="center"/>
    </xf>
    <xf numFmtId="166" fontId="32" fillId="0" borderId="5" xfId="0" applyNumberFormat="1" applyFont="1" applyFill="1" applyBorder="1" applyAlignment="1">
      <alignment vertical="center"/>
    </xf>
    <xf numFmtId="43" fontId="32" fillId="0" borderId="5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7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87" fillId="0" borderId="5" xfId="6" applyFont="1" applyFill="1" applyBorder="1" applyAlignment="1">
      <alignment horizontal="center" vertical="center" wrapText="1"/>
    </xf>
    <xf numFmtId="0" fontId="37" fillId="0" borderId="5" xfId="6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left" vertical="center" wrapText="1"/>
    </xf>
    <xf numFmtId="0" fontId="89" fillId="0" borderId="2" xfId="0" applyFont="1" applyFill="1" applyBorder="1" applyAlignment="1">
      <alignment horizontal="center" vertical="center"/>
    </xf>
    <xf numFmtId="3" fontId="32" fillId="0" borderId="2" xfId="0" quotePrefix="1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vertical="center" wrapText="1"/>
    </xf>
    <xf numFmtId="3" fontId="91" fillId="0" borderId="2" xfId="0" quotePrefix="1" applyNumberFormat="1" applyFont="1" applyFill="1" applyBorder="1" applyAlignment="1">
      <alignment horizontal="center" vertical="center"/>
    </xf>
    <xf numFmtId="164" fontId="91" fillId="0" borderId="2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67" fontId="32" fillId="0" borderId="18" xfId="1" quotePrefix="1" applyNumberFormat="1" applyFont="1" applyFill="1" applyBorder="1" applyAlignment="1">
      <alignment horizontal="right" vertical="center"/>
    </xf>
    <xf numFmtId="167" fontId="91" fillId="0" borderId="2" xfId="1" quotePrefix="1" applyNumberFormat="1" applyFont="1" applyFill="1" applyBorder="1" applyAlignment="1">
      <alignment horizontal="right" vertical="center"/>
    </xf>
    <xf numFmtId="0" fontId="91" fillId="0" borderId="6" xfId="0" applyFont="1" applyFill="1" applyBorder="1" applyAlignment="1">
      <alignment vertical="center" wrapText="1"/>
    </xf>
    <xf numFmtId="167" fontId="91" fillId="0" borderId="6" xfId="1" quotePrefix="1" applyNumberFormat="1" applyFont="1" applyFill="1" applyBorder="1" applyAlignment="1">
      <alignment horizontal="right" vertical="center"/>
    </xf>
    <xf numFmtId="164" fontId="91" fillId="0" borderId="6" xfId="0" applyNumberFormat="1" applyFont="1" applyFill="1" applyBorder="1" applyAlignment="1">
      <alignment horizontal="center" vertical="center"/>
    </xf>
    <xf numFmtId="0" fontId="165" fillId="0" borderId="18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164" fontId="32" fillId="0" borderId="16" xfId="0" applyNumberFormat="1" applyFont="1" applyFill="1" applyBorder="1" applyAlignment="1">
      <alignment horizontal="center" vertical="center"/>
    </xf>
    <xf numFmtId="0" fontId="87" fillId="0" borderId="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 wrapText="1"/>
    </xf>
    <xf numFmtId="168" fontId="32" fillId="0" borderId="2" xfId="1" applyNumberFormat="1" applyFont="1" applyFill="1" applyBorder="1" applyAlignment="1">
      <alignment horizontal="center" vertical="center"/>
    </xf>
    <xf numFmtId="168" fontId="91" fillId="0" borderId="2" xfId="1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horizontal="center" vertical="center"/>
    </xf>
    <xf numFmtId="0" fontId="87" fillId="0" borderId="2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left" vertical="center" wrapText="1"/>
    </xf>
    <xf numFmtId="0" fontId="87" fillId="0" borderId="36" xfId="0" applyFont="1" applyFill="1" applyBorder="1" applyAlignment="1">
      <alignment horizontal="left" vertical="center" wrapText="1"/>
    </xf>
    <xf numFmtId="0" fontId="87" fillId="0" borderId="2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3" fontId="32" fillId="0" borderId="16" xfId="0" applyNumberFormat="1" applyFont="1" applyFill="1" applyBorder="1" applyAlignment="1">
      <alignment horizontal="center" vertical="center"/>
    </xf>
    <xf numFmtId="0" fontId="197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91" fillId="0" borderId="2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left" vertical="center" wrapText="1"/>
    </xf>
    <xf numFmtId="3" fontId="32" fillId="0" borderId="2" xfId="1" applyNumberFormat="1" applyFont="1" applyFill="1" applyBorder="1" applyAlignment="1">
      <alignment horizontal="center" vertical="center" wrapText="1"/>
    </xf>
    <xf numFmtId="167" fontId="91" fillId="0" borderId="18" xfId="1" applyNumberFormat="1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left" vertical="center" wrapText="1"/>
    </xf>
    <xf numFmtId="3" fontId="32" fillId="0" borderId="6" xfId="1" applyNumberFormat="1" applyFont="1" applyFill="1" applyBorder="1" applyAlignment="1">
      <alignment horizontal="center" vertical="center" wrapText="1"/>
    </xf>
    <xf numFmtId="164" fontId="32" fillId="0" borderId="6" xfId="0" applyNumberFormat="1" applyFont="1" applyFill="1" applyBorder="1" applyAlignment="1">
      <alignment horizontal="center" vertical="center"/>
    </xf>
    <xf numFmtId="0" fontId="197" fillId="0" borderId="1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97" fillId="0" borderId="2" xfId="0" applyFont="1" applyFill="1" applyBorder="1" applyAlignment="1">
      <alignment horizontal="center" vertical="center"/>
    </xf>
    <xf numFmtId="169" fontId="91" fillId="0" borderId="2" xfId="0" applyNumberFormat="1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169" fontId="91" fillId="0" borderId="16" xfId="0" applyNumberFormat="1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/>
    </xf>
    <xf numFmtId="0" fontId="37" fillId="0" borderId="40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6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vertical="center"/>
    </xf>
    <xf numFmtId="2" fontId="32" fillId="0" borderId="2" xfId="0" applyNumberFormat="1" applyFont="1" applyFill="1" applyBorder="1" applyAlignment="1">
      <alignment vertical="center" wrapText="1"/>
    </xf>
    <xf numFmtId="2" fontId="91" fillId="0" borderId="2" xfId="0" quotePrefix="1" applyNumberFormat="1" applyFont="1" applyFill="1" applyBorder="1" applyAlignment="1">
      <alignment vertical="center" wrapText="1"/>
    </xf>
    <xf numFmtId="167" fontId="91" fillId="0" borderId="2" xfId="1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vertical="center"/>
    </xf>
    <xf numFmtId="164" fontId="32" fillId="0" borderId="2" xfId="0" applyNumberFormat="1" applyFont="1" applyFill="1" applyBorder="1" applyAlignment="1">
      <alignment vertical="center"/>
    </xf>
    <xf numFmtId="0" fontId="34" fillId="0" borderId="2" xfId="0" quotePrefix="1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165" fontId="32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164" fontId="37" fillId="0" borderId="2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/>
    </xf>
    <xf numFmtId="167" fontId="37" fillId="0" borderId="2" xfId="1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 wrapText="1"/>
    </xf>
    <xf numFmtId="3" fontId="37" fillId="0" borderId="2" xfId="0" applyNumberFormat="1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167" fontId="32" fillId="0" borderId="2" xfId="0" applyNumberFormat="1" applyFont="1" applyFill="1" applyBorder="1" applyAlignment="1">
      <alignment vertical="center"/>
    </xf>
    <xf numFmtId="167" fontId="91" fillId="0" borderId="2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right" vertical="center"/>
    </xf>
    <xf numFmtId="167" fontId="32" fillId="0" borderId="2" xfId="0" applyNumberFormat="1" applyFont="1" applyFill="1" applyBorder="1" applyAlignment="1">
      <alignment horizontal="right" vertical="center"/>
    </xf>
    <xf numFmtId="167" fontId="32" fillId="0" borderId="6" xfId="1" applyNumberFormat="1" applyFont="1" applyFill="1" applyBorder="1" applyAlignment="1">
      <alignment vertical="center"/>
    </xf>
    <xf numFmtId="164" fontId="32" fillId="0" borderId="23" xfId="0" applyNumberFormat="1" applyFont="1" applyFill="1" applyBorder="1" applyAlignment="1">
      <alignment horizontal="center" vertical="center"/>
    </xf>
    <xf numFmtId="164" fontId="32" fillId="0" borderId="36" xfId="0" applyNumberFormat="1" applyFont="1" applyFill="1" applyBorder="1" applyAlignment="1">
      <alignment horizontal="center" vertical="center"/>
    </xf>
    <xf numFmtId="164" fontId="32" fillId="0" borderId="26" xfId="0" applyNumberFormat="1" applyFont="1" applyFill="1" applyBorder="1" applyAlignment="1">
      <alignment horizontal="center" vertical="center"/>
    </xf>
    <xf numFmtId="168" fontId="32" fillId="0" borderId="2" xfId="1" applyNumberFormat="1" applyFont="1" applyFill="1" applyBorder="1" applyAlignment="1">
      <alignment horizontal="center" vertical="center" wrapText="1"/>
    </xf>
    <xf numFmtId="168" fontId="32" fillId="0" borderId="2" xfId="0" applyNumberFormat="1" applyFont="1" applyFill="1" applyBorder="1" applyAlignment="1">
      <alignment horizontal="center" vertical="center"/>
    </xf>
    <xf numFmtId="168" fontId="32" fillId="0" borderId="16" xfId="1" applyNumberFormat="1" applyFont="1" applyFill="1" applyBorder="1" applyAlignment="1">
      <alignment horizontal="center" vertical="center"/>
    </xf>
    <xf numFmtId="37" fontId="32" fillId="0" borderId="16" xfId="1" applyNumberFormat="1" applyFont="1" applyFill="1" applyBorder="1" applyAlignment="1">
      <alignment horizontal="center" vertical="center"/>
    </xf>
    <xf numFmtId="169" fontId="32" fillId="0" borderId="2" xfId="0" applyNumberFormat="1" applyFont="1" applyFill="1" applyBorder="1" applyAlignment="1">
      <alignment horizontal="center" vertical="center"/>
    </xf>
    <xf numFmtId="169" fontId="91" fillId="0" borderId="2" xfId="1" applyNumberFormat="1" applyFont="1" applyFill="1" applyBorder="1" applyAlignment="1">
      <alignment horizontal="center" vertical="center"/>
    </xf>
    <xf numFmtId="168" fontId="32" fillId="0" borderId="6" xfId="0" applyNumberFormat="1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1" fontId="32" fillId="0" borderId="2" xfId="0" applyNumberFormat="1" applyFont="1" applyFill="1" applyBorder="1" applyAlignment="1">
      <alignment horizontal="center" vertical="center"/>
    </xf>
    <xf numFmtId="1" fontId="91" fillId="0" borderId="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167" fontId="37" fillId="0" borderId="1" xfId="1" applyNumberFormat="1" applyFont="1" applyFill="1" applyBorder="1" applyAlignment="1">
      <alignment vertical="center"/>
    </xf>
    <xf numFmtId="1" fontId="32" fillId="0" borderId="2" xfId="1" applyNumberFormat="1" applyFont="1" applyFill="1" applyBorder="1" applyAlignment="1">
      <alignment vertical="center"/>
    </xf>
    <xf numFmtId="167" fontId="49" fillId="0" borderId="2" xfId="1" applyNumberFormat="1" applyFont="1" applyFill="1" applyBorder="1" applyAlignment="1">
      <alignment vertical="center"/>
    </xf>
    <xf numFmtId="164" fontId="32" fillId="0" borderId="6" xfId="0" applyNumberFormat="1" applyFont="1" applyFill="1" applyBorder="1" applyAlignment="1">
      <alignment vertical="center"/>
    </xf>
    <xf numFmtId="164" fontId="32" fillId="0" borderId="18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3" fontId="195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center"/>
    </xf>
    <xf numFmtId="167" fontId="177" fillId="0" borderId="0" xfId="0" applyNumberFormat="1" applyFont="1" applyFill="1" applyBorder="1" applyAlignment="1">
      <alignment vertical="center" wrapText="1"/>
    </xf>
    <xf numFmtId="0" fontId="17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92" fillId="0" borderId="0" xfId="0" applyFont="1" applyFill="1" applyAlignment="1">
      <alignment vertical="center"/>
    </xf>
    <xf numFmtId="3" fontId="195" fillId="0" borderId="2" xfId="0" applyNumberFormat="1" applyFont="1" applyFill="1" applyBorder="1" applyAlignment="1">
      <alignment vertical="center"/>
    </xf>
    <xf numFmtId="0" fontId="195" fillId="0" borderId="0" xfId="0" applyFont="1" applyFill="1" applyAlignment="1">
      <alignment vertical="center"/>
    </xf>
    <xf numFmtId="0" fontId="205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85" fillId="0" borderId="0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88" fillId="0" borderId="0" xfId="0" applyFont="1" applyFill="1" applyBorder="1"/>
    <xf numFmtId="167" fontId="1" fillId="0" borderId="0" xfId="1" applyNumberFormat="1" applyFont="1" applyFill="1" applyBorder="1"/>
    <xf numFmtId="167" fontId="1" fillId="0" borderId="0" xfId="0" applyNumberFormat="1" applyFont="1" applyFill="1" applyAlignment="1">
      <alignment vertical="center"/>
    </xf>
    <xf numFmtId="0" fontId="192" fillId="0" borderId="14" xfId="0" applyFont="1" applyFill="1" applyBorder="1" applyAlignment="1">
      <alignment vertical="center"/>
    </xf>
    <xf numFmtId="0" fontId="192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20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6" fillId="0" borderId="14" xfId="0" applyFont="1" applyFill="1" applyBorder="1" applyAlignment="1">
      <alignment vertical="center"/>
    </xf>
    <xf numFmtId="167" fontId="11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39" fontId="177" fillId="0" borderId="0" xfId="0" applyNumberFormat="1" applyFont="1" applyFill="1" applyBorder="1" applyAlignment="1">
      <alignment vertical="center" wrapText="1"/>
    </xf>
    <xf numFmtId="0" fontId="177" fillId="0" borderId="0" xfId="0" applyFont="1" applyFill="1" applyBorder="1" applyAlignment="1">
      <alignment horizontal="left" vertical="center" wrapText="1"/>
    </xf>
    <xf numFmtId="2" fontId="177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90" fillId="0" borderId="7" xfId="0" applyFont="1" applyFill="1" applyBorder="1" applyAlignment="1">
      <alignment horizontal="center" vertical="center" wrapText="1"/>
    </xf>
    <xf numFmtId="167" fontId="192" fillId="0" borderId="0" xfId="0" applyNumberFormat="1" applyFont="1" applyFill="1" applyAlignment="1">
      <alignment vertical="center"/>
    </xf>
    <xf numFmtId="0" fontId="205" fillId="0" borderId="0" xfId="0" applyFont="1" applyFill="1"/>
    <xf numFmtId="3" fontId="194" fillId="0" borderId="0" xfId="0" applyNumberFormat="1" applyFont="1" applyFill="1" applyAlignment="1">
      <alignment horizontal="center" vertical="center"/>
    </xf>
    <xf numFmtId="3" fontId="194" fillId="0" borderId="0" xfId="0" applyNumberFormat="1" applyFont="1" applyFill="1" applyAlignment="1">
      <alignment vertical="center"/>
    </xf>
    <xf numFmtId="0" fontId="194" fillId="0" borderId="0" xfId="0" applyFont="1" applyFill="1" applyAlignment="1">
      <alignment horizontal="center" vertical="center"/>
    </xf>
    <xf numFmtId="167" fontId="2" fillId="0" borderId="2" xfId="1" applyNumberFormat="1" applyFont="1" applyFill="1" applyBorder="1" applyAlignment="1">
      <alignment vertical="center"/>
    </xf>
    <xf numFmtId="167" fontId="2" fillId="0" borderId="16" xfId="1" applyNumberFormat="1" applyFont="1" applyFill="1" applyBorder="1" applyAlignment="1">
      <alignment vertical="center"/>
    </xf>
    <xf numFmtId="167" fontId="2" fillId="0" borderId="2" xfId="1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8" fillId="0" borderId="23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 wrapText="1"/>
    </xf>
    <xf numFmtId="167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167" fontId="1" fillId="0" borderId="0" xfId="1" applyNumberFormat="1" applyFont="1" applyFill="1"/>
    <xf numFmtId="0" fontId="17" fillId="0" borderId="2" xfId="0" applyFont="1" applyFill="1" applyBorder="1"/>
    <xf numFmtId="0" fontId="53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200" fillId="0" borderId="0" xfId="0" applyFont="1" applyFill="1" applyAlignment="1">
      <alignment horizontal="right"/>
    </xf>
    <xf numFmtId="0" fontId="200" fillId="0" borderId="0" xfId="0" applyFont="1" applyFill="1"/>
    <xf numFmtId="0" fontId="200" fillId="0" borderId="0" xfId="0" applyFont="1" applyFill="1" applyAlignment="1">
      <alignment horizontal="left"/>
    </xf>
    <xf numFmtId="3" fontId="2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 vertical="center"/>
    </xf>
    <xf numFmtId="164" fontId="1" fillId="0" borderId="0" xfId="0" applyNumberFormat="1" applyFont="1" applyFill="1"/>
    <xf numFmtId="167" fontId="32" fillId="0" borderId="2" xfId="1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0" fontId="199" fillId="0" borderId="36" xfId="0" applyFont="1" applyFill="1" applyBorder="1" applyAlignment="1">
      <alignment vertical="center" wrapText="1"/>
    </xf>
    <xf numFmtId="43" fontId="63" fillId="0" borderId="2" xfId="0" applyNumberFormat="1" applyFont="1" applyFill="1" applyBorder="1" applyAlignment="1">
      <alignment horizontal="right" vertical="center"/>
    </xf>
    <xf numFmtId="0" fontId="202" fillId="0" borderId="0" xfId="0" applyFont="1" applyFill="1" applyAlignment="1">
      <alignment horizontal="right"/>
    </xf>
    <xf numFmtId="0" fontId="202" fillId="0" borderId="0" xfId="0" applyFont="1" applyFill="1"/>
    <xf numFmtId="0" fontId="202" fillId="0" borderId="0" xfId="0" applyFont="1" applyFill="1" applyAlignment="1">
      <alignment horizontal="left"/>
    </xf>
    <xf numFmtId="166" fontId="32" fillId="0" borderId="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left"/>
    </xf>
    <xf numFmtId="43" fontId="37" fillId="0" borderId="2" xfId="0" applyNumberFormat="1" applyFont="1" applyFill="1" applyBorder="1" applyAlignment="1">
      <alignment horizontal="right" vertical="center"/>
    </xf>
    <xf numFmtId="166" fontId="32" fillId="0" borderId="6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64" fontId="17" fillId="0" borderId="0" xfId="0" applyNumberFormat="1" applyFont="1" applyFill="1"/>
    <xf numFmtId="0" fontId="37" fillId="0" borderId="0" xfId="0" applyFont="1" applyFill="1"/>
    <xf numFmtId="167" fontId="37" fillId="0" borderId="0" xfId="1" applyNumberFormat="1" applyFont="1" applyFill="1"/>
    <xf numFmtId="167" fontId="32" fillId="0" borderId="0" xfId="1" applyNumberFormat="1" applyFont="1" applyFill="1"/>
    <xf numFmtId="167" fontId="17" fillId="0" borderId="0" xfId="1" applyNumberFormat="1" applyFont="1" applyFill="1" applyAlignment="1">
      <alignment horizontal="center"/>
    </xf>
    <xf numFmtId="0" fontId="32" fillId="0" borderId="0" xfId="0" applyFont="1" applyFill="1"/>
    <xf numFmtId="0" fontId="18" fillId="0" borderId="2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168" fontId="17" fillId="0" borderId="1" xfId="1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8" fontId="17" fillId="0" borderId="2" xfId="1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7" fontId="18" fillId="0" borderId="5" xfId="1" applyNumberFormat="1" applyFont="1" applyBorder="1" applyAlignment="1">
      <alignment horizontal="center" vertical="center" wrapText="1"/>
    </xf>
    <xf numFmtId="168" fontId="18" fillId="0" borderId="5" xfId="1" applyNumberFormat="1" applyFont="1" applyBorder="1" applyAlignment="1">
      <alignment horizontal="center" vertical="center" wrapText="1"/>
    </xf>
    <xf numFmtId="164" fontId="18" fillId="0" borderId="5" xfId="1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5" xfId="1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06" fillId="0" borderId="0" xfId="0" applyFont="1" applyFill="1" applyAlignment="1">
      <alignment horizontal="center"/>
    </xf>
    <xf numFmtId="0" fontId="20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68" fontId="17" fillId="0" borderId="2" xfId="1" applyNumberFormat="1" applyFont="1" applyFill="1" applyBorder="1" applyAlignment="1">
      <alignment horizontal="center" vertical="center" wrapText="1"/>
    </xf>
    <xf numFmtId="37" fontId="17" fillId="0" borderId="2" xfId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7" fontId="17" fillId="0" borderId="18" xfId="1" applyNumberFormat="1" applyFont="1" applyFill="1" applyBorder="1" applyAlignment="1">
      <alignment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8" fontId="17" fillId="0" borderId="18" xfId="1" applyNumberFormat="1" applyFont="1" applyFill="1" applyBorder="1" applyAlignment="1">
      <alignment horizontal="center" vertical="center" wrapText="1"/>
    </xf>
    <xf numFmtId="37" fontId="17" fillId="0" borderId="18" xfId="1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168" fontId="18" fillId="0" borderId="5" xfId="1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3" fontId="18" fillId="0" borderId="5" xfId="1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68" fontId="17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7" fontId="17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17" fillId="0" borderId="2" xfId="1" applyNumberFormat="1" applyFont="1" applyFill="1" applyBorder="1" applyAlignment="1">
      <alignment horizontal="center" vertical="center" wrapText="1"/>
    </xf>
    <xf numFmtId="43" fontId="17" fillId="0" borderId="2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168" fontId="17" fillId="0" borderId="6" xfId="1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7" fontId="17" fillId="0" borderId="6" xfId="1" applyNumberFormat="1" applyFont="1" applyFill="1" applyBorder="1" applyAlignment="1">
      <alignment horizontal="center" vertical="center" wrapText="1"/>
    </xf>
    <xf numFmtId="167" fontId="17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170" fontId="1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5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left" vertical="center"/>
    </xf>
    <xf numFmtId="1" fontId="17" fillId="0" borderId="6" xfId="0" applyNumberFormat="1" applyFont="1" applyFill="1" applyBorder="1" applyAlignment="1">
      <alignment horizontal="left" vertical="center"/>
    </xf>
    <xf numFmtId="0" fontId="66" fillId="0" borderId="0" xfId="0" applyFont="1" applyFill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209" fillId="0" borderId="14" xfId="0" applyFont="1" applyFill="1" applyBorder="1" applyAlignment="1">
      <alignment vertical="center" wrapText="1"/>
    </xf>
    <xf numFmtId="0" fontId="20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5" fillId="0" borderId="28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right" vertical="center" wrapText="1"/>
    </xf>
    <xf numFmtId="164" fontId="19" fillId="0" borderId="5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 wrapText="1"/>
    </xf>
    <xf numFmtId="164" fontId="19" fillId="0" borderId="17" xfId="0" applyNumberFormat="1" applyFont="1" applyFill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right" vertical="center" wrapText="1"/>
    </xf>
    <xf numFmtId="164" fontId="18" fillId="0" borderId="5" xfId="0" applyNumberFormat="1" applyFont="1" applyFill="1" applyBorder="1" applyAlignment="1">
      <alignment horizontal="right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right" vertical="center" wrapText="1"/>
    </xf>
    <xf numFmtId="0" fontId="18" fillId="0" borderId="5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19" xfId="6" applyFont="1" applyFill="1" applyBorder="1" applyAlignment="1">
      <alignment horizontal="center" vertical="center"/>
    </xf>
    <xf numFmtId="1" fontId="17" fillId="0" borderId="19" xfId="1" applyNumberFormat="1" applyFont="1" applyFill="1" applyBorder="1" applyAlignment="1">
      <alignment vertical="center"/>
    </xf>
    <xf numFmtId="1" fontId="17" fillId="0" borderId="19" xfId="1" applyNumberFormat="1" applyFont="1" applyFill="1" applyBorder="1" applyAlignment="1">
      <alignment horizontal="center" vertical="center"/>
    </xf>
    <xf numFmtId="167" fontId="1" fillId="0" borderId="0" xfId="1" applyNumberFormat="1" applyFont="1" applyFill="1" applyBorder="1" applyAlignment="1">
      <alignment horizontal="center"/>
    </xf>
    <xf numFmtId="1" fontId="21" fillId="0" borderId="0" xfId="6" applyNumberFormat="1" applyFont="1" applyFill="1" applyBorder="1" applyAlignment="1">
      <alignment horizontal="center"/>
    </xf>
    <xf numFmtId="0" fontId="1" fillId="0" borderId="0" xfId="6" applyFont="1" applyFill="1"/>
    <xf numFmtId="0" fontId="18" fillId="0" borderId="15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1" fontId="18" fillId="0" borderId="17" xfId="6" applyNumberFormat="1" applyFont="1" applyFill="1" applyBorder="1" applyAlignment="1">
      <alignment horizontal="center" vertical="center"/>
    </xf>
    <xf numFmtId="1" fontId="18" fillId="0" borderId="24" xfId="6" applyNumberFormat="1" applyFont="1" applyFill="1" applyBorder="1" applyAlignment="1">
      <alignment horizontal="center" vertical="center"/>
    </xf>
    <xf numFmtId="1" fontId="1" fillId="0" borderId="7" xfId="1" applyNumberFormat="1" applyFont="1" applyFill="1" applyBorder="1" applyAlignment="1"/>
    <xf numFmtId="1" fontId="1" fillId="0" borderId="7" xfId="1" applyNumberFormat="1" applyFont="1" applyFill="1" applyBorder="1" applyAlignment="1">
      <alignment horizontal="center"/>
    </xf>
    <xf numFmtId="0" fontId="21" fillId="0" borderId="0" xfId="6" applyFont="1" applyFill="1" applyBorder="1" applyAlignment="1"/>
    <xf numFmtId="0" fontId="21" fillId="0" borderId="0" xfId="6" applyFont="1" applyFill="1" applyBorder="1" applyAlignment="1">
      <alignment horizontal="center"/>
    </xf>
    <xf numFmtId="0" fontId="21" fillId="0" borderId="0" xfId="6" applyFont="1" applyFill="1" applyAlignment="1">
      <alignment horizontal="center"/>
    </xf>
    <xf numFmtId="0" fontId="17" fillId="0" borderId="0" xfId="6" applyFont="1" applyFill="1"/>
    <xf numFmtId="0" fontId="18" fillId="0" borderId="0" xfId="6" applyFont="1" applyFill="1" applyBorder="1" applyAlignment="1">
      <alignment horizontal="center" vertical="center"/>
    </xf>
    <xf numFmtId="167" fontId="17" fillId="0" borderId="12" xfId="1" applyNumberFormat="1" applyFont="1" applyFill="1" applyBorder="1" applyAlignment="1">
      <alignment horizontal="center" vertical="center"/>
    </xf>
    <xf numFmtId="167" fontId="17" fillId="0" borderId="12" xfId="1" applyNumberFormat="1" applyFont="1" applyFill="1" applyBorder="1" applyAlignment="1">
      <alignment horizontal="right" vertical="center"/>
    </xf>
    <xf numFmtId="0" fontId="17" fillId="0" borderId="12" xfId="1" applyNumberFormat="1" applyFont="1" applyFill="1" applyBorder="1" applyAlignment="1">
      <alignment horizontal="center" vertical="center"/>
    </xf>
    <xf numFmtId="168" fontId="17" fillId="0" borderId="12" xfId="1" applyNumberFormat="1" applyFont="1" applyFill="1" applyBorder="1" applyAlignment="1">
      <alignment horizontal="center" vertical="center"/>
    </xf>
    <xf numFmtId="168" fontId="18" fillId="0" borderId="5" xfId="1" applyNumberFormat="1" applyFont="1" applyFill="1" applyBorder="1" applyAlignment="1">
      <alignment horizontal="center" vertical="center"/>
    </xf>
    <xf numFmtId="0" fontId="21" fillId="0" borderId="0" xfId="6" applyFont="1" applyFill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top"/>
    </xf>
    <xf numFmtId="167" fontId="17" fillId="0" borderId="0" xfId="1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 wrapText="1"/>
    </xf>
    <xf numFmtId="165" fontId="19" fillId="0" borderId="0" xfId="1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165" fontId="19" fillId="0" borderId="0" xfId="1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vertical="center" wrapText="1"/>
    </xf>
    <xf numFmtId="3" fontId="18" fillId="0" borderId="5" xfId="0" applyNumberFormat="1" applyFont="1" applyFill="1" applyBorder="1" applyAlignment="1">
      <alignment vertical="center" wrapText="1"/>
    </xf>
    <xf numFmtId="0" fontId="97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/>
    <xf numFmtId="167" fontId="17" fillId="0" borderId="18" xfId="1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/>
    <xf numFmtId="164" fontId="17" fillId="0" borderId="2" xfId="0" applyNumberFormat="1" applyFont="1" applyFill="1" applyBorder="1" applyAlignment="1">
      <alignment vertical="center" wrapText="1"/>
    </xf>
    <xf numFmtId="3" fontId="17" fillId="0" borderId="2" xfId="0" applyNumberFormat="1" applyFont="1" applyFill="1" applyBorder="1" applyAlignment="1">
      <alignment horizontal="right" vertical="center"/>
    </xf>
    <xf numFmtId="3" fontId="17" fillId="0" borderId="16" xfId="0" applyNumberFormat="1" applyFont="1" applyFill="1" applyBorder="1"/>
    <xf numFmtId="167" fontId="17" fillId="0" borderId="2" xfId="1" applyNumberFormat="1" applyFont="1" applyFill="1" applyBorder="1" applyAlignment="1">
      <alignment horizontal="right"/>
    </xf>
    <xf numFmtId="164" fontId="17" fillId="0" borderId="16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left" vertical="center"/>
    </xf>
    <xf numFmtId="3" fontId="17" fillId="0" borderId="6" xfId="0" applyNumberFormat="1" applyFont="1" applyFill="1" applyBorder="1"/>
    <xf numFmtId="167" fontId="17" fillId="0" borderId="6" xfId="1" applyNumberFormat="1" applyFont="1" applyFill="1" applyBorder="1" applyAlignment="1">
      <alignment horizontal="right"/>
    </xf>
    <xf numFmtId="164" fontId="17" fillId="0" borderId="6" xfId="0" applyNumberFormat="1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right" vertical="center"/>
    </xf>
    <xf numFmtId="164" fontId="18" fillId="0" borderId="9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167" fontId="17" fillId="0" borderId="18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right" vertical="center" wrapText="1"/>
    </xf>
    <xf numFmtId="167" fontId="17" fillId="0" borderId="18" xfId="1" applyNumberFormat="1" applyFont="1" applyFill="1" applyBorder="1" applyAlignment="1">
      <alignment horizontal="right" vertical="center"/>
    </xf>
    <xf numFmtId="167" fontId="17" fillId="0" borderId="14" xfId="1" applyNumberFormat="1" applyFont="1" applyFill="1" applyBorder="1" applyAlignment="1">
      <alignment vertical="center"/>
    </xf>
    <xf numFmtId="168" fontId="17" fillId="0" borderId="0" xfId="1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167" fontId="17" fillId="0" borderId="0" xfId="1" applyNumberFormat="1" applyFont="1" applyFill="1" applyBorder="1" applyAlignment="1">
      <alignment horizontal="right" vertical="center"/>
    </xf>
    <xf numFmtId="166" fontId="17" fillId="0" borderId="0" xfId="1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165" fontId="17" fillId="0" borderId="2" xfId="1" applyNumberFormat="1" applyFont="1" applyFill="1" applyBorder="1" applyAlignment="1">
      <alignment horizontal="right" vertical="center" wrapText="1"/>
    </xf>
    <xf numFmtId="1" fontId="17" fillId="0" borderId="6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vertical="center"/>
    </xf>
    <xf numFmtId="165" fontId="18" fillId="0" borderId="5" xfId="1" applyNumberFormat="1" applyFont="1" applyFill="1" applyBorder="1" applyAlignment="1">
      <alignment horizontal="right" vertical="center" wrapText="1"/>
    </xf>
    <xf numFmtId="3" fontId="18" fillId="0" borderId="14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164" fontId="5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165" fontId="32" fillId="0" borderId="2" xfId="1" applyNumberFormat="1" applyFont="1" applyFill="1" applyBorder="1" applyAlignment="1">
      <alignment horizontal="center" vertical="center" wrapText="1"/>
    </xf>
    <xf numFmtId="168" fontId="37" fillId="0" borderId="5" xfId="1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3" fontId="34" fillId="0" borderId="0" xfId="0" applyNumberFormat="1" applyFont="1" applyFill="1"/>
    <xf numFmtId="0" fontId="37" fillId="0" borderId="0" xfId="0" applyFont="1" applyFill="1" applyAlignment="1">
      <alignment horizontal="center" vertical="center"/>
    </xf>
    <xf numFmtId="0" fontId="34" fillId="0" borderId="0" xfId="0" applyFont="1" applyFill="1" applyBorder="1"/>
    <xf numFmtId="0" fontId="32" fillId="0" borderId="1" xfId="0" applyFont="1" applyFill="1" applyBorder="1" applyAlignment="1">
      <alignment horizontal="center" vertical="center" wrapText="1"/>
    </xf>
    <xf numFmtId="1" fontId="32" fillId="0" borderId="2" xfId="0" applyNumberFormat="1" applyFont="1" applyFill="1" applyBorder="1" applyAlignment="1">
      <alignment vertical="center"/>
    </xf>
    <xf numFmtId="167" fontId="32" fillId="0" borderId="18" xfId="1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right" vertical="center" wrapText="1"/>
    </xf>
    <xf numFmtId="168" fontId="32" fillId="0" borderId="18" xfId="1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" fontId="32" fillId="0" borderId="2" xfId="0" applyNumberFormat="1" applyFont="1" applyFill="1" applyBorder="1" applyAlignment="1">
      <alignment horizontal="left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1" fontId="32" fillId="0" borderId="18" xfId="1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167" fontId="32" fillId="0" borderId="18" xfId="1" applyNumberFormat="1" applyFont="1" applyFill="1" applyBorder="1" applyAlignment="1">
      <alignment horizontal="center" vertical="center"/>
    </xf>
    <xf numFmtId="167" fontId="34" fillId="0" borderId="0" xfId="1" applyNumberFormat="1" applyFont="1" applyFill="1" applyBorder="1" applyAlignment="1">
      <alignment vertical="center"/>
    </xf>
    <xf numFmtId="0" fontId="32" fillId="0" borderId="18" xfId="1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165" fontId="37" fillId="0" borderId="5" xfId="1" applyNumberFormat="1" applyFont="1" applyFill="1" applyBorder="1" applyAlignment="1">
      <alignment horizontal="center" vertical="center" wrapText="1"/>
    </xf>
    <xf numFmtId="164" fontId="37" fillId="0" borderId="5" xfId="0" applyNumberFormat="1" applyFont="1" applyFill="1" applyBorder="1" applyAlignment="1">
      <alignment horizontal="center" vertical="center" wrapText="1"/>
    </xf>
    <xf numFmtId="3" fontId="37" fillId="0" borderId="5" xfId="0" applyNumberFormat="1" applyFont="1" applyFill="1" applyBorder="1" applyAlignment="1">
      <alignment horizontal="right" vertical="center"/>
    </xf>
    <xf numFmtId="0" fontId="24" fillId="0" borderId="0" xfId="0" applyFont="1" applyFill="1"/>
    <xf numFmtId="164" fontId="24" fillId="0" borderId="0" xfId="0" applyNumberFormat="1" applyFont="1" applyFill="1"/>
    <xf numFmtId="0" fontId="32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vertical="center"/>
    </xf>
    <xf numFmtId="164" fontId="32" fillId="0" borderId="16" xfId="0" applyNumberFormat="1" applyFont="1" applyFill="1" applyBorder="1" applyAlignment="1">
      <alignment horizontal="center" vertical="center" wrapText="1"/>
    </xf>
    <xf numFmtId="1" fontId="32" fillId="0" borderId="6" xfId="0" applyNumberFormat="1" applyFont="1" applyFill="1" applyBorder="1" applyAlignment="1">
      <alignment vertical="center"/>
    </xf>
    <xf numFmtId="164" fontId="32" fillId="0" borderId="6" xfId="0" applyNumberFormat="1" applyFont="1" applyFill="1" applyBorder="1" applyAlignment="1">
      <alignment horizontal="center" vertical="center" wrapText="1"/>
    </xf>
    <xf numFmtId="3" fontId="37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49" fillId="0" borderId="5" xfId="6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9" fillId="0" borderId="27" xfId="6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9" fillId="0" borderId="5" xfId="6" applyFont="1" applyFill="1" applyBorder="1" applyAlignment="1">
      <alignment horizontal="center" vertical="center" wrapText="1" shrinkToFit="1"/>
    </xf>
    <xf numFmtId="0" fontId="2" fillId="0" borderId="5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 vertical="center"/>
    </xf>
    <xf numFmtId="1" fontId="2" fillId="0" borderId="1" xfId="6" applyNumberFormat="1" applyFont="1" applyFill="1" applyBorder="1" applyAlignment="1">
      <alignment vertical="center"/>
    </xf>
    <xf numFmtId="167" fontId="2" fillId="0" borderId="2" xfId="1" applyNumberFormat="1" applyFont="1" applyFill="1" applyBorder="1" applyAlignment="1">
      <alignment vertical="center" wrapText="1"/>
    </xf>
    <xf numFmtId="0" fontId="2" fillId="0" borderId="2" xfId="6" applyFont="1" applyFill="1" applyBorder="1" applyAlignment="1">
      <alignment horizontal="center" vertical="center"/>
    </xf>
    <xf numFmtId="1" fontId="2" fillId="0" borderId="2" xfId="6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" fontId="2" fillId="0" borderId="6" xfId="6" applyNumberFormat="1" applyFont="1" applyFill="1" applyBorder="1" applyAlignment="1">
      <alignment vertical="center"/>
    </xf>
    <xf numFmtId="0" fontId="49" fillId="0" borderId="17" xfId="6" applyFont="1" applyFill="1" applyBorder="1" applyAlignment="1">
      <alignment horizontal="center" vertical="center"/>
    </xf>
    <xf numFmtId="0" fontId="49" fillId="0" borderId="24" xfId="6" applyFont="1" applyFill="1" applyBorder="1" applyAlignment="1">
      <alignment horizontal="center" vertical="center"/>
    </xf>
    <xf numFmtId="168" fontId="49" fillId="0" borderId="5" xfId="6" applyNumberFormat="1" applyFont="1" applyFill="1" applyBorder="1" applyAlignment="1">
      <alignment vertical="center"/>
    </xf>
    <xf numFmtId="0" fontId="2" fillId="0" borderId="0" xfId="6" applyFont="1" applyFill="1" applyAlignment="1">
      <alignment horizontal="center"/>
    </xf>
    <xf numFmtId="0" fontId="2" fillId="0" borderId="0" xfId="6" applyFont="1" applyFill="1"/>
    <xf numFmtId="0" fontId="2" fillId="0" borderId="15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vertical="center"/>
    </xf>
    <xf numFmtId="0" fontId="49" fillId="0" borderId="5" xfId="6" applyFont="1" applyFill="1" applyBorder="1" applyAlignment="1">
      <alignment vertical="center"/>
    </xf>
    <xf numFmtId="167" fontId="49" fillId="0" borderId="5" xfId="1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/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6" applyFont="1" applyFill="1" applyAlignment="1">
      <alignment horizontal="left" wrapText="1"/>
    </xf>
    <xf numFmtId="0" fontId="2" fillId="0" borderId="0" xfId="6" applyFont="1" applyFill="1" applyAlignment="1">
      <alignment horizontal="left" indent="4"/>
    </xf>
    <xf numFmtId="0" fontId="49" fillId="0" borderId="0" xfId="6" applyFont="1" applyFill="1" applyAlignment="1">
      <alignment horizontal="center"/>
    </xf>
    <xf numFmtId="0" fontId="49" fillId="0" borderId="0" xfId="6" applyFont="1" applyFill="1" applyAlignment="1"/>
    <xf numFmtId="0" fontId="2" fillId="0" borderId="0" xfId="0" applyFont="1" applyFill="1" applyBorder="1"/>
    <xf numFmtId="0" fontId="32" fillId="0" borderId="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Alignment="1">
      <alignment horizontal="center"/>
    </xf>
    <xf numFmtId="167" fontId="34" fillId="0" borderId="0" xfId="1" applyNumberFormat="1" applyFont="1" applyFill="1" applyAlignment="1">
      <alignment horizontal="center"/>
    </xf>
    <xf numFmtId="167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67" fillId="0" borderId="0" xfId="0" applyFont="1" applyFill="1"/>
    <xf numFmtId="0" fontId="211" fillId="0" borderId="0" xfId="0" applyFont="1" applyFill="1"/>
    <xf numFmtId="164" fontId="67" fillId="0" borderId="0" xfId="0" applyNumberFormat="1" applyFont="1" applyFill="1" applyAlignment="1">
      <alignment horizontal="center"/>
    </xf>
    <xf numFmtId="166" fontId="67" fillId="0" borderId="0" xfId="0" applyNumberFormat="1" applyFont="1" applyFill="1" applyAlignment="1">
      <alignment horizontal="center"/>
    </xf>
    <xf numFmtId="167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left"/>
    </xf>
    <xf numFmtId="166" fontId="67" fillId="0" borderId="0" xfId="0" applyNumberFormat="1" applyFont="1" applyFill="1"/>
    <xf numFmtId="164" fontId="67" fillId="0" borderId="0" xfId="0" applyNumberFormat="1" applyFont="1" applyFill="1" applyAlignment="1">
      <alignment horizontal="center"/>
    </xf>
    <xf numFmtId="166" fontId="67" fillId="0" borderId="0" xfId="0" applyNumberFormat="1" applyFont="1" applyFill="1" applyAlignment="1">
      <alignment horizontal="center"/>
    </xf>
    <xf numFmtId="1" fontId="67" fillId="0" borderId="0" xfId="0" applyNumberFormat="1" applyFont="1" applyFill="1"/>
    <xf numFmtId="0" fontId="212" fillId="0" borderId="0" xfId="0" applyFont="1" applyFill="1" applyAlignment="1">
      <alignment horizontal="center"/>
    </xf>
    <xf numFmtId="0" fontId="213" fillId="0" borderId="0" xfId="0" applyFont="1" applyFill="1" applyAlignment="1">
      <alignment horizontal="center"/>
    </xf>
    <xf numFmtId="0" fontId="213" fillId="0" borderId="0" xfId="0" applyFont="1" applyFill="1"/>
    <xf numFmtId="0" fontId="4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164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212" fillId="0" borderId="0" xfId="0" applyFont="1" applyFill="1" applyAlignment="1"/>
    <xf numFmtId="0" fontId="24" fillId="0" borderId="3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3" fillId="0" borderId="17" xfId="0" applyFont="1" applyFill="1" applyBorder="1"/>
    <xf numFmtId="0" fontId="4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/>
    <xf numFmtId="0" fontId="67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0" xfId="0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/>
    <xf numFmtId="1" fontId="24" fillId="0" borderId="10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/>
    <xf numFmtId="0" fontId="24" fillId="0" borderId="8" xfId="0" applyFont="1" applyFill="1" applyBorder="1" applyAlignment="1">
      <alignment horizontal="right"/>
    </xf>
    <xf numFmtId="164" fontId="24" fillId="0" borderId="13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3" fillId="0" borderId="5" xfId="0" applyFont="1" applyFill="1" applyBorder="1"/>
    <xf numFmtId="0" fontId="23" fillId="0" borderId="5" xfId="0" applyFont="1" applyFill="1" applyBorder="1" applyAlignment="1">
      <alignment horizontal="right"/>
    </xf>
    <xf numFmtId="164" fontId="23" fillId="0" borderId="9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2" fillId="0" borderId="30" xfId="0" applyFont="1" applyFill="1" applyBorder="1" applyAlignment="1">
      <alignment vertical="center" wrapText="1"/>
    </xf>
    <xf numFmtId="0" fontId="32" fillId="0" borderId="31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49" fontId="67" fillId="0" borderId="0" xfId="0" applyNumberFormat="1" applyFont="1" applyFill="1"/>
    <xf numFmtId="0" fontId="212" fillId="0" borderId="0" xfId="0" applyFont="1" applyFill="1"/>
    <xf numFmtId="0" fontId="24" fillId="0" borderId="3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/>
    </xf>
    <xf numFmtId="167" fontId="2" fillId="0" borderId="13" xfId="1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7" fontId="2" fillId="0" borderId="5" xfId="1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4" fontId="32" fillId="0" borderId="2" xfId="0" applyNumberFormat="1" applyFont="1" applyFill="1" applyBorder="1" applyAlignment="1">
      <alignment horizontal="right" vertical="center"/>
    </xf>
    <xf numFmtId="164" fontId="32" fillId="0" borderId="6" xfId="0" applyNumberFormat="1" applyFont="1" applyFill="1" applyBorder="1" applyAlignment="1">
      <alignment horizontal="right" vertical="center"/>
    </xf>
    <xf numFmtId="164" fontId="37" fillId="0" borderId="5" xfId="0" applyNumberFormat="1" applyFont="1" applyFill="1" applyBorder="1" applyAlignment="1">
      <alignment horizontal="right" vertical="center"/>
    </xf>
    <xf numFmtId="167" fontId="32" fillId="0" borderId="7" xfId="1" applyNumberFormat="1" applyFont="1" applyFill="1" applyBorder="1" applyAlignment="1">
      <alignment horizontal="right" vertical="center"/>
    </xf>
    <xf numFmtId="1" fontId="32" fillId="0" borderId="7" xfId="0" applyNumberFormat="1" applyFont="1" applyFill="1" applyBorder="1" applyAlignment="1">
      <alignment vertical="center"/>
    </xf>
    <xf numFmtId="164" fontId="37" fillId="0" borderId="7" xfId="0" applyNumberFormat="1" applyFont="1" applyFill="1" applyBorder="1" applyAlignment="1">
      <alignment horizontal="right" vertical="center"/>
    </xf>
    <xf numFmtId="167" fontId="32" fillId="0" borderId="0" xfId="1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vertical="center"/>
    </xf>
    <xf numFmtId="167" fontId="32" fillId="0" borderId="1" xfId="1" applyNumberFormat="1" applyFont="1" applyFill="1" applyBorder="1" applyAlignment="1">
      <alignment horizontal="center" vertical="center"/>
    </xf>
    <xf numFmtId="167" fontId="32" fillId="0" borderId="1" xfId="1" applyNumberFormat="1" applyFont="1" applyFill="1" applyBorder="1" applyAlignment="1">
      <alignment horizontal="right" vertical="center"/>
    </xf>
    <xf numFmtId="167" fontId="32" fillId="0" borderId="6" xfId="1" applyNumberFormat="1" applyFont="1" applyFill="1" applyBorder="1" applyAlignment="1">
      <alignment horizontal="center" vertical="center"/>
    </xf>
    <xf numFmtId="167" fontId="32" fillId="0" borderId="6" xfId="1" applyNumberFormat="1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center" vertical="center"/>
    </xf>
    <xf numFmtId="167" fontId="37" fillId="0" borderId="5" xfId="1" applyNumberFormat="1" applyFont="1" applyFill="1" applyBorder="1" applyAlignment="1">
      <alignment horizontal="center" vertical="center"/>
    </xf>
    <xf numFmtId="164" fontId="37" fillId="0" borderId="5" xfId="0" applyNumberFormat="1" applyFont="1" applyFill="1" applyBorder="1" applyAlignment="1">
      <alignment vertical="center"/>
    </xf>
    <xf numFmtId="0" fontId="37" fillId="0" borderId="5" xfId="0" applyFont="1" applyFill="1" applyBorder="1" applyAlignment="1">
      <alignment horizontal="right" vertical="center"/>
    </xf>
    <xf numFmtId="167" fontId="37" fillId="0" borderId="5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67" fontId="32" fillId="0" borderId="0" xfId="0" applyNumberFormat="1" applyFont="1" applyFill="1"/>
    <xf numFmtId="0" fontId="32" fillId="0" borderId="0" xfId="0" applyFont="1" applyFill="1" applyAlignment="1">
      <alignment horizontal="right"/>
    </xf>
    <xf numFmtId="167" fontId="32" fillId="0" borderId="7" xfId="0" applyNumberFormat="1" applyFont="1" applyFill="1" applyBorder="1"/>
    <xf numFmtId="167" fontId="32" fillId="0" borderId="0" xfId="0" applyNumberFormat="1" applyFont="1" applyFill="1" applyAlignment="1">
      <alignment horizontal="right"/>
    </xf>
    <xf numFmtId="167" fontId="32" fillId="0" borderId="0" xfId="0" applyNumberFormat="1" applyFont="1" applyFill="1" applyBorder="1"/>
    <xf numFmtId="0" fontId="32" fillId="0" borderId="0" xfId="0" applyFont="1" applyFill="1" applyBorder="1"/>
    <xf numFmtId="164" fontId="32" fillId="0" borderId="0" xfId="0" applyNumberFormat="1" applyFont="1" applyFill="1"/>
    <xf numFmtId="166" fontId="32" fillId="0" borderId="0" xfId="0" applyNumberFormat="1" applyFont="1" applyFill="1"/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167" fontId="24" fillId="0" borderId="11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vertical="center"/>
    </xf>
    <xf numFmtId="167" fontId="24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horizontal="center" vertical="center"/>
    </xf>
    <xf numFmtId="167" fontId="24" fillId="0" borderId="8" xfId="0" applyNumberFormat="1" applyFont="1" applyFill="1" applyBorder="1" applyAlignment="1">
      <alignment horizontal="center" vertical="center"/>
    </xf>
    <xf numFmtId="167" fontId="24" fillId="0" borderId="5" xfId="0" applyNumberFormat="1" applyFont="1" applyFill="1" applyBorder="1" applyAlignment="1">
      <alignment horizontal="center" vertical="center"/>
    </xf>
    <xf numFmtId="167" fontId="23" fillId="0" borderId="5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vertical="center"/>
    </xf>
    <xf numFmtId="0" fontId="91" fillId="0" borderId="6" xfId="0" applyFont="1" applyFill="1" applyBorder="1" applyAlignment="1">
      <alignment horizontal="center" vertical="center"/>
    </xf>
    <xf numFmtId="164" fontId="32" fillId="0" borderId="16" xfId="0" applyNumberFormat="1" applyFont="1" applyFill="1" applyBorder="1" applyAlignment="1">
      <alignment vertical="center"/>
    </xf>
    <xf numFmtId="164" fontId="91" fillId="0" borderId="2" xfId="0" applyNumberFormat="1" applyFont="1" applyFill="1" applyBorder="1" applyAlignment="1">
      <alignment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 wrapText="1"/>
    </xf>
    <xf numFmtId="0" fontId="37" fillId="0" borderId="41" xfId="0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167" fontId="32" fillId="0" borderId="7" xfId="1" applyNumberFormat="1" applyFont="1" applyFill="1" applyBorder="1" applyAlignment="1">
      <alignment vertical="center"/>
    </xf>
    <xf numFmtId="164" fontId="32" fillId="0" borderId="7" xfId="0" applyNumberFormat="1" applyFont="1" applyFill="1" applyBorder="1" applyAlignment="1">
      <alignment horizontal="center" vertical="center"/>
    </xf>
    <xf numFmtId="164" fontId="32" fillId="0" borderId="7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7" fillId="0" borderId="5" xfId="0" applyFont="1" applyFill="1" applyBorder="1" applyAlignment="1">
      <alignment vertical="center"/>
    </xf>
    <xf numFmtId="167" fontId="37" fillId="0" borderId="5" xfId="0" applyNumberFormat="1" applyFont="1" applyFill="1" applyBorder="1" applyAlignment="1">
      <alignment horizontal="center" vertical="center"/>
    </xf>
    <xf numFmtId="0" fontId="89" fillId="0" borderId="5" xfId="0" applyFont="1" applyFill="1" applyBorder="1" applyAlignment="1">
      <alignment horizontal="center" vertical="center"/>
    </xf>
    <xf numFmtId="167" fontId="32" fillId="0" borderId="5" xfId="0" applyNumberFormat="1" applyFont="1" applyFill="1" applyBorder="1" applyAlignment="1">
      <alignment vertical="center"/>
    </xf>
    <xf numFmtId="167" fontId="32" fillId="0" borderId="5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justify" vertical="center" wrapText="1"/>
    </xf>
    <xf numFmtId="167" fontId="49" fillId="0" borderId="5" xfId="0" applyNumberFormat="1" applyFont="1" applyFill="1" applyBorder="1" applyAlignment="1">
      <alignment vertical="center"/>
    </xf>
    <xf numFmtId="167" fontId="37" fillId="0" borderId="5" xfId="0" applyNumberFormat="1" applyFont="1" applyFill="1" applyBorder="1" applyAlignment="1">
      <alignment vertical="center"/>
    </xf>
    <xf numFmtId="167" fontId="32" fillId="0" borderId="5" xfId="0" applyNumberFormat="1" applyFont="1" applyFill="1" applyBorder="1" applyAlignment="1">
      <alignment vertical="center"/>
    </xf>
  </cellXfs>
  <cellStyles count="9">
    <cellStyle name="Comma" xfId="1" builtinId="3"/>
    <cellStyle name="Comma 2" xfId="2" xr:uid="{00000000-0005-0000-0000-000001000000}"/>
    <cellStyle name="Ledger 17 x 11 in" xfId="8" xr:uid="{00000000-0005-0000-0000-000002000000}"/>
    <cellStyle name="Normal" xfId="0" builtinId="0"/>
    <cellStyle name="Normal 10" xfId="3" xr:uid="{00000000-0005-0000-0000-000004000000}"/>
    <cellStyle name="Normal 2" xfId="4" xr:uid="{00000000-0005-0000-0000-000005000000}"/>
    <cellStyle name="Normal 3" xfId="5" xr:uid="{00000000-0005-0000-0000-000006000000}"/>
    <cellStyle name="Normal_Sheet1" xfId="6" xr:uid="{00000000-0005-0000-0000-000007000000}"/>
    <cellStyle name="Normal_Sheet2" xfId="7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43" name="Line 1">
          <a:extLst>
            <a:ext uri="{FF2B5EF4-FFF2-40B4-BE49-F238E27FC236}">
              <a16:creationId xmlns:a16="http://schemas.microsoft.com/office/drawing/2014/main" id="{00000000-0008-0000-0300-000027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4" name="Line 2">
          <a:extLst>
            <a:ext uri="{FF2B5EF4-FFF2-40B4-BE49-F238E27FC236}">
              <a16:creationId xmlns:a16="http://schemas.microsoft.com/office/drawing/2014/main" id="{00000000-0008-0000-0300-00002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5" name="Line 3">
          <a:extLst>
            <a:ext uri="{FF2B5EF4-FFF2-40B4-BE49-F238E27FC236}">
              <a16:creationId xmlns:a16="http://schemas.microsoft.com/office/drawing/2014/main" id="{00000000-0008-0000-0300-00002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6" name="Line 1">
          <a:extLst>
            <a:ext uri="{FF2B5EF4-FFF2-40B4-BE49-F238E27FC236}">
              <a16:creationId xmlns:a16="http://schemas.microsoft.com/office/drawing/2014/main" id="{00000000-0008-0000-0300-00002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47" name="Line 1">
          <a:extLst>
            <a:ext uri="{FF2B5EF4-FFF2-40B4-BE49-F238E27FC236}">
              <a16:creationId xmlns:a16="http://schemas.microsoft.com/office/drawing/2014/main" id="{00000000-0008-0000-0300-00002B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8" name="Line 2">
          <a:extLst>
            <a:ext uri="{FF2B5EF4-FFF2-40B4-BE49-F238E27FC236}">
              <a16:creationId xmlns:a16="http://schemas.microsoft.com/office/drawing/2014/main" id="{00000000-0008-0000-0300-00002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9" name="Line 3">
          <a:extLst>
            <a:ext uri="{FF2B5EF4-FFF2-40B4-BE49-F238E27FC236}">
              <a16:creationId xmlns:a16="http://schemas.microsoft.com/office/drawing/2014/main" id="{00000000-0008-0000-0300-00002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0" name="Line 1">
          <a:extLst>
            <a:ext uri="{FF2B5EF4-FFF2-40B4-BE49-F238E27FC236}">
              <a16:creationId xmlns:a16="http://schemas.microsoft.com/office/drawing/2014/main" id="{00000000-0008-0000-0300-00002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51" name="Line 1">
          <a:extLst>
            <a:ext uri="{FF2B5EF4-FFF2-40B4-BE49-F238E27FC236}">
              <a16:creationId xmlns:a16="http://schemas.microsoft.com/office/drawing/2014/main" id="{00000000-0008-0000-0300-00002F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2" name="Line 2">
          <a:extLst>
            <a:ext uri="{FF2B5EF4-FFF2-40B4-BE49-F238E27FC236}">
              <a16:creationId xmlns:a16="http://schemas.microsoft.com/office/drawing/2014/main" id="{00000000-0008-0000-0300-00003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3" name="Line 3">
          <a:extLst>
            <a:ext uri="{FF2B5EF4-FFF2-40B4-BE49-F238E27FC236}">
              <a16:creationId xmlns:a16="http://schemas.microsoft.com/office/drawing/2014/main" id="{00000000-0008-0000-0300-00003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4" name="Line 1">
          <a:extLst>
            <a:ext uri="{FF2B5EF4-FFF2-40B4-BE49-F238E27FC236}">
              <a16:creationId xmlns:a16="http://schemas.microsoft.com/office/drawing/2014/main" id="{00000000-0008-0000-0300-00003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5" name="Line 2">
          <a:extLst>
            <a:ext uri="{FF2B5EF4-FFF2-40B4-BE49-F238E27FC236}">
              <a16:creationId xmlns:a16="http://schemas.microsoft.com/office/drawing/2014/main" id="{00000000-0008-0000-0300-00003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6" name="Line 3">
          <a:extLst>
            <a:ext uri="{FF2B5EF4-FFF2-40B4-BE49-F238E27FC236}">
              <a16:creationId xmlns:a16="http://schemas.microsoft.com/office/drawing/2014/main" id="{00000000-0008-0000-0300-00003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7" name="Line 1">
          <a:extLst>
            <a:ext uri="{FF2B5EF4-FFF2-40B4-BE49-F238E27FC236}">
              <a16:creationId xmlns:a16="http://schemas.microsoft.com/office/drawing/2014/main" id="{00000000-0008-0000-0300-00003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58" name="Line 1">
          <a:extLst>
            <a:ext uri="{FF2B5EF4-FFF2-40B4-BE49-F238E27FC236}">
              <a16:creationId xmlns:a16="http://schemas.microsoft.com/office/drawing/2014/main" id="{00000000-0008-0000-0300-00003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9" name="Line 2">
          <a:extLst>
            <a:ext uri="{FF2B5EF4-FFF2-40B4-BE49-F238E27FC236}">
              <a16:creationId xmlns:a16="http://schemas.microsoft.com/office/drawing/2014/main" id="{00000000-0008-0000-0300-00003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0" name="Line 3">
          <a:extLst>
            <a:ext uri="{FF2B5EF4-FFF2-40B4-BE49-F238E27FC236}">
              <a16:creationId xmlns:a16="http://schemas.microsoft.com/office/drawing/2014/main" id="{00000000-0008-0000-0300-00003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1" name="Line 1">
          <a:extLst>
            <a:ext uri="{FF2B5EF4-FFF2-40B4-BE49-F238E27FC236}">
              <a16:creationId xmlns:a16="http://schemas.microsoft.com/office/drawing/2014/main" id="{00000000-0008-0000-0300-00003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2" name="Line 2">
          <a:extLst>
            <a:ext uri="{FF2B5EF4-FFF2-40B4-BE49-F238E27FC236}">
              <a16:creationId xmlns:a16="http://schemas.microsoft.com/office/drawing/2014/main" id="{00000000-0008-0000-0300-00003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3" name="Line 3">
          <a:extLst>
            <a:ext uri="{FF2B5EF4-FFF2-40B4-BE49-F238E27FC236}">
              <a16:creationId xmlns:a16="http://schemas.microsoft.com/office/drawing/2014/main" id="{00000000-0008-0000-0300-00003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4" name="Line 1">
          <a:extLst>
            <a:ext uri="{FF2B5EF4-FFF2-40B4-BE49-F238E27FC236}">
              <a16:creationId xmlns:a16="http://schemas.microsoft.com/office/drawing/2014/main" id="{00000000-0008-0000-0300-00003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5" name="Line 2">
          <a:extLst>
            <a:ext uri="{FF2B5EF4-FFF2-40B4-BE49-F238E27FC236}">
              <a16:creationId xmlns:a16="http://schemas.microsoft.com/office/drawing/2014/main" id="{00000000-0008-0000-0300-00003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6" name="Line 3">
          <a:extLst>
            <a:ext uri="{FF2B5EF4-FFF2-40B4-BE49-F238E27FC236}">
              <a16:creationId xmlns:a16="http://schemas.microsoft.com/office/drawing/2014/main" id="{00000000-0008-0000-0300-00003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7" name="Line 1">
          <a:extLst>
            <a:ext uri="{FF2B5EF4-FFF2-40B4-BE49-F238E27FC236}">
              <a16:creationId xmlns:a16="http://schemas.microsoft.com/office/drawing/2014/main" id="{00000000-0008-0000-0300-00003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8" name="Line 2">
          <a:extLst>
            <a:ext uri="{FF2B5EF4-FFF2-40B4-BE49-F238E27FC236}">
              <a16:creationId xmlns:a16="http://schemas.microsoft.com/office/drawing/2014/main" id="{00000000-0008-0000-0300-00004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9" name="Line 3">
          <a:extLst>
            <a:ext uri="{FF2B5EF4-FFF2-40B4-BE49-F238E27FC236}">
              <a16:creationId xmlns:a16="http://schemas.microsoft.com/office/drawing/2014/main" id="{00000000-0008-0000-0300-00004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0" name="Line 1">
          <a:extLst>
            <a:ext uri="{FF2B5EF4-FFF2-40B4-BE49-F238E27FC236}">
              <a16:creationId xmlns:a16="http://schemas.microsoft.com/office/drawing/2014/main" id="{00000000-0008-0000-0300-00004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1" name="Line 1">
          <a:extLst>
            <a:ext uri="{FF2B5EF4-FFF2-40B4-BE49-F238E27FC236}">
              <a16:creationId xmlns:a16="http://schemas.microsoft.com/office/drawing/2014/main" id="{00000000-0008-0000-0300-00004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2" name="Line 1">
          <a:extLst>
            <a:ext uri="{FF2B5EF4-FFF2-40B4-BE49-F238E27FC236}">
              <a16:creationId xmlns:a16="http://schemas.microsoft.com/office/drawing/2014/main" id="{00000000-0008-0000-0300-00004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3" name="Line 1">
          <a:extLst>
            <a:ext uri="{FF2B5EF4-FFF2-40B4-BE49-F238E27FC236}">
              <a16:creationId xmlns:a16="http://schemas.microsoft.com/office/drawing/2014/main" id="{00000000-0008-0000-0300-00004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4" name="Line 2">
          <a:extLst>
            <a:ext uri="{FF2B5EF4-FFF2-40B4-BE49-F238E27FC236}">
              <a16:creationId xmlns:a16="http://schemas.microsoft.com/office/drawing/2014/main" id="{00000000-0008-0000-0300-00004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5" name="Line 3">
          <a:extLst>
            <a:ext uri="{FF2B5EF4-FFF2-40B4-BE49-F238E27FC236}">
              <a16:creationId xmlns:a16="http://schemas.microsoft.com/office/drawing/2014/main" id="{00000000-0008-0000-0300-00004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6" name="Line 1">
          <a:extLst>
            <a:ext uri="{FF2B5EF4-FFF2-40B4-BE49-F238E27FC236}">
              <a16:creationId xmlns:a16="http://schemas.microsoft.com/office/drawing/2014/main" id="{00000000-0008-0000-0300-00004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7" name="Line 2">
          <a:extLst>
            <a:ext uri="{FF2B5EF4-FFF2-40B4-BE49-F238E27FC236}">
              <a16:creationId xmlns:a16="http://schemas.microsoft.com/office/drawing/2014/main" id="{00000000-0008-0000-0300-00004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8" name="Line 3">
          <a:extLst>
            <a:ext uri="{FF2B5EF4-FFF2-40B4-BE49-F238E27FC236}">
              <a16:creationId xmlns:a16="http://schemas.microsoft.com/office/drawing/2014/main" id="{00000000-0008-0000-0300-00004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9" name="Line 1">
          <a:extLst>
            <a:ext uri="{FF2B5EF4-FFF2-40B4-BE49-F238E27FC236}">
              <a16:creationId xmlns:a16="http://schemas.microsoft.com/office/drawing/2014/main" id="{00000000-0008-0000-0300-00004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0" name="Line 2">
          <a:extLst>
            <a:ext uri="{FF2B5EF4-FFF2-40B4-BE49-F238E27FC236}">
              <a16:creationId xmlns:a16="http://schemas.microsoft.com/office/drawing/2014/main" id="{00000000-0008-0000-0300-00004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1" name="Line 3">
          <a:extLst>
            <a:ext uri="{FF2B5EF4-FFF2-40B4-BE49-F238E27FC236}">
              <a16:creationId xmlns:a16="http://schemas.microsoft.com/office/drawing/2014/main" id="{00000000-0008-0000-0300-00004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2" name="Line 1">
          <a:extLst>
            <a:ext uri="{FF2B5EF4-FFF2-40B4-BE49-F238E27FC236}">
              <a16:creationId xmlns:a16="http://schemas.microsoft.com/office/drawing/2014/main" id="{00000000-0008-0000-0300-00004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3" name="Line 2">
          <a:extLst>
            <a:ext uri="{FF2B5EF4-FFF2-40B4-BE49-F238E27FC236}">
              <a16:creationId xmlns:a16="http://schemas.microsoft.com/office/drawing/2014/main" id="{00000000-0008-0000-0300-00004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4" name="Line 3">
          <a:extLst>
            <a:ext uri="{FF2B5EF4-FFF2-40B4-BE49-F238E27FC236}">
              <a16:creationId xmlns:a16="http://schemas.microsoft.com/office/drawing/2014/main" id="{00000000-0008-0000-0300-00005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5" name="Line 1">
          <a:extLst>
            <a:ext uri="{FF2B5EF4-FFF2-40B4-BE49-F238E27FC236}">
              <a16:creationId xmlns:a16="http://schemas.microsoft.com/office/drawing/2014/main" id="{00000000-0008-0000-0300-00005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86" name="Line 1">
          <a:extLst>
            <a:ext uri="{FF2B5EF4-FFF2-40B4-BE49-F238E27FC236}">
              <a16:creationId xmlns:a16="http://schemas.microsoft.com/office/drawing/2014/main" id="{00000000-0008-0000-0300-00005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7" name="Line 2">
          <a:extLst>
            <a:ext uri="{FF2B5EF4-FFF2-40B4-BE49-F238E27FC236}">
              <a16:creationId xmlns:a16="http://schemas.microsoft.com/office/drawing/2014/main" id="{00000000-0008-0000-0300-00005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8" name="Line 3">
          <a:extLst>
            <a:ext uri="{FF2B5EF4-FFF2-40B4-BE49-F238E27FC236}">
              <a16:creationId xmlns:a16="http://schemas.microsoft.com/office/drawing/2014/main" id="{00000000-0008-0000-0300-00005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9" name="Line 1">
          <a:extLst>
            <a:ext uri="{FF2B5EF4-FFF2-40B4-BE49-F238E27FC236}">
              <a16:creationId xmlns:a16="http://schemas.microsoft.com/office/drawing/2014/main" id="{00000000-0008-0000-0300-00005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0" name="Line 2">
          <a:extLst>
            <a:ext uri="{FF2B5EF4-FFF2-40B4-BE49-F238E27FC236}">
              <a16:creationId xmlns:a16="http://schemas.microsoft.com/office/drawing/2014/main" id="{00000000-0008-0000-0300-00005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1" name="Line 1">
          <a:extLst>
            <a:ext uri="{FF2B5EF4-FFF2-40B4-BE49-F238E27FC236}">
              <a16:creationId xmlns:a16="http://schemas.microsoft.com/office/drawing/2014/main" id="{00000000-0008-0000-0300-00005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2" name="Line 1">
          <a:extLst>
            <a:ext uri="{FF2B5EF4-FFF2-40B4-BE49-F238E27FC236}">
              <a16:creationId xmlns:a16="http://schemas.microsoft.com/office/drawing/2014/main" id="{00000000-0008-0000-0300-00005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3" name="Line 1">
          <a:extLst>
            <a:ext uri="{FF2B5EF4-FFF2-40B4-BE49-F238E27FC236}">
              <a16:creationId xmlns:a16="http://schemas.microsoft.com/office/drawing/2014/main" id="{00000000-0008-0000-0300-000059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94" name="Line 1">
          <a:extLst>
            <a:ext uri="{FF2B5EF4-FFF2-40B4-BE49-F238E27FC236}">
              <a16:creationId xmlns:a16="http://schemas.microsoft.com/office/drawing/2014/main" id="{00000000-0008-0000-0300-00005A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5" name="Line 2">
          <a:extLst>
            <a:ext uri="{FF2B5EF4-FFF2-40B4-BE49-F238E27FC236}">
              <a16:creationId xmlns:a16="http://schemas.microsoft.com/office/drawing/2014/main" id="{00000000-0008-0000-0300-00005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6" name="Line 3">
          <a:extLst>
            <a:ext uri="{FF2B5EF4-FFF2-40B4-BE49-F238E27FC236}">
              <a16:creationId xmlns:a16="http://schemas.microsoft.com/office/drawing/2014/main" id="{00000000-0008-0000-0300-00005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7" name="Line 1">
          <a:extLst>
            <a:ext uri="{FF2B5EF4-FFF2-40B4-BE49-F238E27FC236}">
              <a16:creationId xmlns:a16="http://schemas.microsoft.com/office/drawing/2014/main" id="{00000000-0008-0000-0300-00005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98" name="Line 1">
          <a:extLst>
            <a:ext uri="{FF2B5EF4-FFF2-40B4-BE49-F238E27FC236}">
              <a16:creationId xmlns:a16="http://schemas.microsoft.com/office/drawing/2014/main" id="{00000000-0008-0000-0300-00005E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9" name="Line 2">
          <a:extLst>
            <a:ext uri="{FF2B5EF4-FFF2-40B4-BE49-F238E27FC236}">
              <a16:creationId xmlns:a16="http://schemas.microsoft.com/office/drawing/2014/main" id="{00000000-0008-0000-0300-00005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0" name="Line 3">
          <a:extLst>
            <a:ext uri="{FF2B5EF4-FFF2-40B4-BE49-F238E27FC236}">
              <a16:creationId xmlns:a16="http://schemas.microsoft.com/office/drawing/2014/main" id="{00000000-0008-0000-0300-00006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1" name="Line 1">
          <a:extLst>
            <a:ext uri="{FF2B5EF4-FFF2-40B4-BE49-F238E27FC236}">
              <a16:creationId xmlns:a16="http://schemas.microsoft.com/office/drawing/2014/main" id="{00000000-0008-0000-0300-00006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02" name="Line 1">
          <a:extLst>
            <a:ext uri="{FF2B5EF4-FFF2-40B4-BE49-F238E27FC236}">
              <a16:creationId xmlns:a16="http://schemas.microsoft.com/office/drawing/2014/main" id="{00000000-0008-0000-0300-000062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3" name="Line 2">
          <a:extLst>
            <a:ext uri="{FF2B5EF4-FFF2-40B4-BE49-F238E27FC236}">
              <a16:creationId xmlns:a16="http://schemas.microsoft.com/office/drawing/2014/main" id="{00000000-0008-0000-0300-00006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4" name="Line 3">
          <a:extLst>
            <a:ext uri="{FF2B5EF4-FFF2-40B4-BE49-F238E27FC236}">
              <a16:creationId xmlns:a16="http://schemas.microsoft.com/office/drawing/2014/main" id="{00000000-0008-0000-0300-00006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5" name="Line 1">
          <a:extLst>
            <a:ext uri="{FF2B5EF4-FFF2-40B4-BE49-F238E27FC236}">
              <a16:creationId xmlns:a16="http://schemas.microsoft.com/office/drawing/2014/main" id="{00000000-0008-0000-0300-00006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6" name="Line 2">
          <a:extLst>
            <a:ext uri="{FF2B5EF4-FFF2-40B4-BE49-F238E27FC236}">
              <a16:creationId xmlns:a16="http://schemas.microsoft.com/office/drawing/2014/main" id="{00000000-0008-0000-0300-00006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7" name="Line 3">
          <a:extLst>
            <a:ext uri="{FF2B5EF4-FFF2-40B4-BE49-F238E27FC236}">
              <a16:creationId xmlns:a16="http://schemas.microsoft.com/office/drawing/2014/main" id="{00000000-0008-0000-0300-00006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8" name="Line 1">
          <a:extLst>
            <a:ext uri="{FF2B5EF4-FFF2-40B4-BE49-F238E27FC236}">
              <a16:creationId xmlns:a16="http://schemas.microsoft.com/office/drawing/2014/main" id="{00000000-0008-0000-0300-00006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09" name="Line 1">
          <a:extLst>
            <a:ext uri="{FF2B5EF4-FFF2-40B4-BE49-F238E27FC236}">
              <a16:creationId xmlns:a16="http://schemas.microsoft.com/office/drawing/2014/main" id="{00000000-0008-0000-0300-000069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0" name="Line 2">
          <a:extLst>
            <a:ext uri="{FF2B5EF4-FFF2-40B4-BE49-F238E27FC236}">
              <a16:creationId xmlns:a16="http://schemas.microsoft.com/office/drawing/2014/main" id="{00000000-0008-0000-0300-00006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1" name="Line 3">
          <a:extLst>
            <a:ext uri="{FF2B5EF4-FFF2-40B4-BE49-F238E27FC236}">
              <a16:creationId xmlns:a16="http://schemas.microsoft.com/office/drawing/2014/main" id="{00000000-0008-0000-0300-00006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2" name="Line 1">
          <a:extLst>
            <a:ext uri="{FF2B5EF4-FFF2-40B4-BE49-F238E27FC236}">
              <a16:creationId xmlns:a16="http://schemas.microsoft.com/office/drawing/2014/main" id="{00000000-0008-0000-0300-00006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3" name="Line 2">
          <a:extLst>
            <a:ext uri="{FF2B5EF4-FFF2-40B4-BE49-F238E27FC236}">
              <a16:creationId xmlns:a16="http://schemas.microsoft.com/office/drawing/2014/main" id="{00000000-0008-0000-0300-00006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4" name="Line 3">
          <a:extLst>
            <a:ext uri="{FF2B5EF4-FFF2-40B4-BE49-F238E27FC236}">
              <a16:creationId xmlns:a16="http://schemas.microsoft.com/office/drawing/2014/main" id="{00000000-0008-0000-0300-00006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5" name="Line 1">
          <a:extLst>
            <a:ext uri="{FF2B5EF4-FFF2-40B4-BE49-F238E27FC236}">
              <a16:creationId xmlns:a16="http://schemas.microsoft.com/office/drawing/2014/main" id="{00000000-0008-0000-0300-00006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6" name="Line 2">
          <a:extLst>
            <a:ext uri="{FF2B5EF4-FFF2-40B4-BE49-F238E27FC236}">
              <a16:creationId xmlns:a16="http://schemas.microsoft.com/office/drawing/2014/main" id="{00000000-0008-0000-0300-00007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7" name="Line 3">
          <a:extLst>
            <a:ext uri="{FF2B5EF4-FFF2-40B4-BE49-F238E27FC236}">
              <a16:creationId xmlns:a16="http://schemas.microsoft.com/office/drawing/2014/main" id="{00000000-0008-0000-0300-00007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8" name="Line 1">
          <a:extLst>
            <a:ext uri="{FF2B5EF4-FFF2-40B4-BE49-F238E27FC236}">
              <a16:creationId xmlns:a16="http://schemas.microsoft.com/office/drawing/2014/main" id="{00000000-0008-0000-0300-00007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9" name="Line 2">
          <a:extLst>
            <a:ext uri="{FF2B5EF4-FFF2-40B4-BE49-F238E27FC236}">
              <a16:creationId xmlns:a16="http://schemas.microsoft.com/office/drawing/2014/main" id="{00000000-0008-0000-0300-00007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0" name="Line 3">
          <a:extLst>
            <a:ext uri="{FF2B5EF4-FFF2-40B4-BE49-F238E27FC236}">
              <a16:creationId xmlns:a16="http://schemas.microsoft.com/office/drawing/2014/main" id="{00000000-0008-0000-0300-00007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1" name="Line 1">
          <a:extLst>
            <a:ext uri="{FF2B5EF4-FFF2-40B4-BE49-F238E27FC236}">
              <a16:creationId xmlns:a16="http://schemas.microsoft.com/office/drawing/2014/main" id="{00000000-0008-0000-0300-00007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2" name="Line 1">
          <a:extLst>
            <a:ext uri="{FF2B5EF4-FFF2-40B4-BE49-F238E27FC236}">
              <a16:creationId xmlns:a16="http://schemas.microsoft.com/office/drawing/2014/main" id="{00000000-0008-0000-0300-00007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3" name="Line 1">
          <a:extLst>
            <a:ext uri="{FF2B5EF4-FFF2-40B4-BE49-F238E27FC236}">
              <a16:creationId xmlns:a16="http://schemas.microsoft.com/office/drawing/2014/main" id="{00000000-0008-0000-0300-00007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4" name="Line 1">
          <a:extLst>
            <a:ext uri="{FF2B5EF4-FFF2-40B4-BE49-F238E27FC236}">
              <a16:creationId xmlns:a16="http://schemas.microsoft.com/office/drawing/2014/main" id="{00000000-0008-0000-0300-00007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5" name="Line 2">
          <a:extLst>
            <a:ext uri="{FF2B5EF4-FFF2-40B4-BE49-F238E27FC236}">
              <a16:creationId xmlns:a16="http://schemas.microsoft.com/office/drawing/2014/main" id="{00000000-0008-0000-0300-00007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6" name="Line 3">
          <a:extLst>
            <a:ext uri="{FF2B5EF4-FFF2-40B4-BE49-F238E27FC236}">
              <a16:creationId xmlns:a16="http://schemas.microsoft.com/office/drawing/2014/main" id="{00000000-0008-0000-0300-00007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7" name="Line 1">
          <a:extLst>
            <a:ext uri="{FF2B5EF4-FFF2-40B4-BE49-F238E27FC236}">
              <a16:creationId xmlns:a16="http://schemas.microsoft.com/office/drawing/2014/main" id="{00000000-0008-0000-0300-00007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8" name="Line 2">
          <a:extLst>
            <a:ext uri="{FF2B5EF4-FFF2-40B4-BE49-F238E27FC236}">
              <a16:creationId xmlns:a16="http://schemas.microsoft.com/office/drawing/2014/main" id="{00000000-0008-0000-0300-00007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9" name="Line 3">
          <a:extLst>
            <a:ext uri="{FF2B5EF4-FFF2-40B4-BE49-F238E27FC236}">
              <a16:creationId xmlns:a16="http://schemas.microsoft.com/office/drawing/2014/main" id="{00000000-0008-0000-0300-00007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0" name="Line 1">
          <a:extLst>
            <a:ext uri="{FF2B5EF4-FFF2-40B4-BE49-F238E27FC236}">
              <a16:creationId xmlns:a16="http://schemas.microsoft.com/office/drawing/2014/main" id="{00000000-0008-0000-0300-00007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1" name="Line 2">
          <a:extLst>
            <a:ext uri="{FF2B5EF4-FFF2-40B4-BE49-F238E27FC236}">
              <a16:creationId xmlns:a16="http://schemas.microsoft.com/office/drawing/2014/main" id="{00000000-0008-0000-0300-00007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2" name="Line 3">
          <a:extLst>
            <a:ext uri="{FF2B5EF4-FFF2-40B4-BE49-F238E27FC236}">
              <a16:creationId xmlns:a16="http://schemas.microsoft.com/office/drawing/2014/main" id="{00000000-0008-0000-0300-00008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3" name="Line 1">
          <a:extLst>
            <a:ext uri="{FF2B5EF4-FFF2-40B4-BE49-F238E27FC236}">
              <a16:creationId xmlns:a16="http://schemas.microsoft.com/office/drawing/2014/main" id="{00000000-0008-0000-0300-00008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4" name="Line 2">
          <a:extLst>
            <a:ext uri="{FF2B5EF4-FFF2-40B4-BE49-F238E27FC236}">
              <a16:creationId xmlns:a16="http://schemas.microsoft.com/office/drawing/2014/main" id="{00000000-0008-0000-0300-00008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5" name="Line 3">
          <a:extLst>
            <a:ext uri="{FF2B5EF4-FFF2-40B4-BE49-F238E27FC236}">
              <a16:creationId xmlns:a16="http://schemas.microsoft.com/office/drawing/2014/main" id="{00000000-0008-0000-0300-00008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6" name="Line 1">
          <a:extLst>
            <a:ext uri="{FF2B5EF4-FFF2-40B4-BE49-F238E27FC236}">
              <a16:creationId xmlns:a16="http://schemas.microsoft.com/office/drawing/2014/main" id="{00000000-0008-0000-0300-00008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37" name="Line 1">
          <a:extLst>
            <a:ext uri="{FF2B5EF4-FFF2-40B4-BE49-F238E27FC236}">
              <a16:creationId xmlns:a16="http://schemas.microsoft.com/office/drawing/2014/main" id="{00000000-0008-0000-0300-00008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8" name="Line 2">
          <a:extLst>
            <a:ext uri="{FF2B5EF4-FFF2-40B4-BE49-F238E27FC236}">
              <a16:creationId xmlns:a16="http://schemas.microsoft.com/office/drawing/2014/main" id="{00000000-0008-0000-0300-00008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9" name="Line 3">
          <a:extLst>
            <a:ext uri="{FF2B5EF4-FFF2-40B4-BE49-F238E27FC236}">
              <a16:creationId xmlns:a16="http://schemas.microsoft.com/office/drawing/2014/main" id="{00000000-0008-0000-0300-00008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40" name="Line 1">
          <a:extLst>
            <a:ext uri="{FF2B5EF4-FFF2-40B4-BE49-F238E27FC236}">
              <a16:creationId xmlns:a16="http://schemas.microsoft.com/office/drawing/2014/main" id="{00000000-0008-0000-0300-00008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41" name="Line 2">
          <a:extLst>
            <a:ext uri="{FF2B5EF4-FFF2-40B4-BE49-F238E27FC236}">
              <a16:creationId xmlns:a16="http://schemas.microsoft.com/office/drawing/2014/main" id="{00000000-0008-0000-0300-00008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2" name="Line 1">
          <a:extLst>
            <a:ext uri="{FF2B5EF4-FFF2-40B4-BE49-F238E27FC236}">
              <a16:creationId xmlns:a16="http://schemas.microsoft.com/office/drawing/2014/main" id="{00000000-0008-0000-0300-00008A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3" name="Line 1">
          <a:extLst>
            <a:ext uri="{FF2B5EF4-FFF2-40B4-BE49-F238E27FC236}">
              <a16:creationId xmlns:a16="http://schemas.microsoft.com/office/drawing/2014/main" id="{00000000-0008-0000-0300-00008B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4" name="Line 1">
          <a:extLst>
            <a:ext uri="{FF2B5EF4-FFF2-40B4-BE49-F238E27FC236}">
              <a16:creationId xmlns:a16="http://schemas.microsoft.com/office/drawing/2014/main" id="{00000000-0008-0000-0300-00008C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45" name="Line 1">
          <a:extLst>
            <a:ext uri="{FF2B5EF4-FFF2-40B4-BE49-F238E27FC236}">
              <a16:creationId xmlns:a16="http://schemas.microsoft.com/office/drawing/2014/main" id="{00000000-0008-0000-0300-00008D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6" name="Line 2">
          <a:extLst>
            <a:ext uri="{FF2B5EF4-FFF2-40B4-BE49-F238E27FC236}">
              <a16:creationId xmlns:a16="http://schemas.microsoft.com/office/drawing/2014/main" id="{00000000-0008-0000-0300-00008E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7" name="Line 3">
          <a:extLst>
            <a:ext uri="{FF2B5EF4-FFF2-40B4-BE49-F238E27FC236}">
              <a16:creationId xmlns:a16="http://schemas.microsoft.com/office/drawing/2014/main" id="{00000000-0008-0000-0300-00008F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8" name="Line 1">
          <a:extLst>
            <a:ext uri="{FF2B5EF4-FFF2-40B4-BE49-F238E27FC236}">
              <a16:creationId xmlns:a16="http://schemas.microsoft.com/office/drawing/2014/main" id="{00000000-0008-0000-0300-000090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49" name="Line 1">
          <a:extLst>
            <a:ext uri="{FF2B5EF4-FFF2-40B4-BE49-F238E27FC236}">
              <a16:creationId xmlns:a16="http://schemas.microsoft.com/office/drawing/2014/main" id="{00000000-0008-0000-0300-000091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50" name="Line 1">
          <a:extLst>
            <a:ext uri="{FF2B5EF4-FFF2-40B4-BE49-F238E27FC236}">
              <a16:creationId xmlns:a16="http://schemas.microsoft.com/office/drawing/2014/main" id="{00000000-0008-0000-0300-000092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1" name="Line 1">
          <a:extLst>
            <a:ext uri="{FF2B5EF4-FFF2-40B4-BE49-F238E27FC236}">
              <a16:creationId xmlns:a16="http://schemas.microsoft.com/office/drawing/2014/main" id="{00000000-0008-0000-0300-000093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2" name="Line 2">
          <a:extLst>
            <a:ext uri="{FF2B5EF4-FFF2-40B4-BE49-F238E27FC236}">
              <a16:creationId xmlns:a16="http://schemas.microsoft.com/office/drawing/2014/main" id="{00000000-0008-0000-0300-00009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3" name="Line 3">
          <a:extLst>
            <a:ext uri="{FF2B5EF4-FFF2-40B4-BE49-F238E27FC236}">
              <a16:creationId xmlns:a16="http://schemas.microsoft.com/office/drawing/2014/main" id="{00000000-0008-0000-0300-00009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4" name="Line 1">
          <a:extLst>
            <a:ext uri="{FF2B5EF4-FFF2-40B4-BE49-F238E27FC236}">
              <a16:creationId xmlns:a16="http://schemas.microsoft.com/office/drawing/2014/main" id="{00000000-0008-0000-0300-00009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5" name="Line 1">
          <a:extLst>
            <a:ext uri="{FF2B5EF4-FFF2-40B4-BE49-F238E27FC236}">
              <a16:creationId xmlns:a16="http://schemas.microsoft.com/office/drawing/2014/main" id="{00000000-0008-0000-0300-000097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6" name="Line 2">
          <a:extLst>
            <a:ext uri="{FF2B5EF4-FFF2-40B4-BE49-F238E27FC236}">
              <a16:creationId xmlns:a16="http://schemas.microsoft.com/office/drawing/2014/main" id="{00000000-0008-0000-0300-00009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7" name="Line 3">
          <a:extLst>
            <a:ext uri="{FF2B5EF4-FFF2-40B4-BE49-F238E27FC236}">
              <a16:creationId xmlns:a16="http://schemas.microsoft.com/office/drawing/2014/main" id="{00000000-0008-0000-0300-00009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8" name="Line 1">
          <a:extLst>
            <a:ext uri="{FF2B5EF4-FFF2-40B4-BE49-F238E27FC236}">
              <a16:creationId xmlns:a16="http://schemas.microsoft.com/office/drawing/2014/main" id="{00000000-0008-0000-0300-00009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9" name="Line 1">
          <a:extLst>
            <a:ext uri="{FF2B5EF4-FFF2-40B4-BE49-F238E27FC236}">
              <a16:creationId xmlns:a16="http://schemas.microsoft.com/office/drawing/2014/main" id="{00000000-0008-0000-0300-00009B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0" name="Line 2">
          <a:extLst>
            <a:ext uri="{FF2B5EF4-FFF2-40B4-BE49-F238E27FC236}">
              <a16:creationId xmlns:a16="http://schemas.microsoft.com/office/drawing/2014/main" id="{00000000-0008-0000-0300-00009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1" name="Line 3">
          <a:extLst>
            <a:ext uri="{FF2B5EF4-FFF2-40B4-BE49-F238E27FC236}">
              <a16:creationId xmlns:a16="http://schemas.microsoft.com/office/drawing/2014/main" id="{00000000-0008-0000-0300-00009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2" name="Line 1">
          <a:extLst>
            <a:ext uri="{FF2B5EF4-FFF2-40B4-BE49-F238E27FC236}">
              <a16:creationId xmlns:a16="http://schemas.microsoft.com/office/drawing/2014/main" id="{00000000-0008-0000-0300-00009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3" name="Line 2">
          <a:extLst>
            <a:ext uri="{FF2B5EF4-FFF2-40B4-BE49-F238E27FC236}">
              <a16:creationId xmlns:a16="http://schemas.microsoft.com/office/drawing/2014/main" id="{00000000-0008-0000-0300-00009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4" name="Line 3">
          <a:extLst>
            <a:ext uri="{FF2B5EF4-FFF2-40B4-BE49-F238E27FC236}">
              <a16:creationId xmlns:a16="http://schemas.microsoft.com/office/drawing/2014/main" id="{00000000-0008-0000-0300-0000A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5" name="Line 1">
          <a:extLst>
            <a:ext uri="{FF2B5EF4-FFF2-40B4-BE49-F238E27FC236}">
              <a16:creationId xmlns:a16="http://schemas.microsoft.com/office/drawing/2014/main" id="{00000000-0008-0000-0300-0000A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66" name="Line 1">
          <a:extLst>
            <a:ext uri="{FF2B5EF4-FFF2-40B4-BE49-F238E27FC236}">
              <a16:creationId xmlns:a16="http://schemas.microsoft.com/office/drawing/2014/main" id="{00000000-0008-0000-0300-0000A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7" name="Line 2">
          <a:extLst>
            <a:ext uri="{FF2B5EF4-FFF2-40B4-BE49-F238E27FC236}">
              <a16:creationId xmlns:a16="http://schemas.microsoft.com/office/drawing/2014/main" id="{00000000-0008-0000-0300-0000A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8" name="Line 3">
          <a:extLst>
            <a:ext uri="{FF2B5EF4-FFF2-40B4-BE49-F238E27FC236}">
              <a16:creationId xmlns:a16="http://schemas.microsoft.com/office/drawing/2014/main" id="{00000000-0008-0000-0300-0000A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9" name="Line 1">
          <a:extLst>
            <a:ext uri="{FF2B5EF4-FFF2-40B4-BE49-F238E27FC236}">
              <a16:creationId xmlns:a16="http://schemas.microsoft.com/office/drawing/2014/main" id="{00000000-0008-0000-0300-0000A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0" name="Line 2">
          <a:extLst>
            <a:ext uri="{FF2B5EF4-FFF2-40B4-BE49-F238E27FC236}">
              <a16:creationId xmlns:a16="http://schemas.microsoft.com/office/drawing/2014/main" id="{00000000-0008-0000-0300-0000A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1" name="Line 3">
          <a:extLst>
            <a:ext uri="{FF2B5EF4-FFF2-40B4-BE49-F238E27FC236}">
              <a16:creationId xmlns:a16="http://schemas.microsoft.com/office/drawing/2014/main" id="{00000000-0008-0000-0300-0000A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2" name="Line 1">
          <a:extLst>
            <a:ext uri="{FF2B5EF4-FFF2-40B4-BE49-F238E27FC236}">
              <a16:creationId xmlns:a16="http://schemas.microsoft.com/office/drawing/2014/main" id="{00000000-0008-0000-0300-0000A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3" name="Line 2">
          <a:extLst>
            <a:ext uri="{FF2B5EF4-FFF2-40B4-BE49-F238E27FC236}">
              <a16:creationId xmlns:a16="http://schemas.microsoft.com/office/drawing/2014/main" id="{00000000-0008-0000-0300-0000A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4" name="Line 3">
          <a:extLst>
            <a:ext uri="{FF2B5EF4-FFF2-40B4-BE49-F238E27FC236}">
              <a16:creationId xmlns:a16="http://schemas.microsoft.com/office/drawing/2014/main" id="{00000000-0008-0000-0300-0000A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5" name="Line 1">
          <a:extLst>
            <a:ext uri="{FF2B5EF4-FFF2-40B4-BE49-F238E27FC236}">
              <a16:creationId xmlns:a16="http://schemas.microsoft.com/office/drawing/2014/main" id="{00000000-0008-0000-0300-0000A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6" name="Line 2">
          <a:extLst>
            <a:ext uri="{FF2B5EF4-FFF2-40B4-BE49-F238E27FC236}">
              <a16:creationId xmlns:a16="http://schemas.microsoft.com/office/drawing/2014/main" id="{00000000-0008-0000-0300-0000A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7" name="Line 3">
          <a:extLst>
            <a:ext uri="{FF2B5EF4-FFF2-40B4-BE49-F238E27FC236}">
              <a16:creationId xmlns:a16="http://schemas.microsoft.com/office/drawing/2014/main" id="{00000000-0008-0000-0300-0000A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8" name="Line 1">
          <a:extLst>
            <a:ext uri="{FF2B5EF4-FFF2-40B4-BE49-F238E27FC236}">
              <a16:creationId xmlns:a16="http://schemas.microsoft.com/office/drawing/2014/main" id="{00000000-0008-0000-0300-0000A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79" name="Line 1">
          <a:extLst>
            <a:ext uri="{FF2B5EF4-FFF2-40B4-BE49-F238E27FC236}">
              <a16:creationId xmlns:a16="http://schemas.microsoft.com/office/drawing/2014/main" id="{00000000-0008-0000-0300-0000AF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80" name="Line 1">
          <a:extLst>
            <a:ext uri="{FF2B5EF4-FFF2-40B4-BE49-F238E27FC236}">
              <a16:creationId xmlns:a16="http://schemas.microsoft.com/office/drawing/2014/main" id="{00000000-0008-0000-0300-0000B0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81" name="Line 1">
          <a:extLst>
            <a:ext uri="{FF2B5EF4-FFF2-40B4-BE49-F238E27FC236}">
              <a16:creationId xmlns:a16="http://schemas.microsoft.com/office/drawing/2014/main" id="{00000000-0008-0000-0300-0000B1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2" name="Line 2">
          <a:extLst>
            <a:ext uri="{FF2B5EF4-FFF2-40B4-BE49-F238E27FC236}">
              <a16:creationId xmlns:a16="http://schemas.microsoft.com/office/drawing/2014/main" id="{00000000-0008-0000-0300-0000B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3" name="Line 3">
          <a:extLst>
            <a:ext uri="{FF2B5EF4-FFF2-40B4-BE49-F238E27FC236}">
              <a16:creationId xmlns:a16="http://schemas.microsoft.com/office/drawing/2014/main" id="{00000000-0008-0000-0300-0000B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4" name="Line 1">
          <a:extLst>
            <a:ext uri="{FF2B5EF4-FFF2-40B4-BE49-F238E27FC236}">
              <a16:creationId xmlns:a16="http://schemas.microsoft.com/office/drawing/2014/main" id="{00000000-0008-0000-0300-0000B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5" name="Line 2">
          <a:extLst>
            <a:ext uri="{FF2B5EF4-FFF2-40B4-BE49-F238E27FC236}">
              <a16:creationId xmlns:a16="http://schemas.microsoft.com/office/drawing/2014/main" id="{00000000-0008-0000-0300-0000B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6" name="Line 3">
          <a:extLst>
            <a:ext uri="{FF2B5EF4-FFF2-40B4-BE49-F238E27FC236}">
              <a16:creationId xmlns:a16="http://schemas.microsoft.com/office/drawing/2014/main" id="{00000000-0008-0000-0300-0000B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7" name="Line 1">
          <a:extLst>
            <a:ext uri="{FF2B5EF4-FFF2-40B4-BE49-F238E27FC236}">
              <a16:creationId xmlns:a16="http://schemas.microsoft.com/office/drawing/2014/main" id="{00000000-0008-0000-0300-0000B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8" name="Line 2">
          <a:extLst>
            <a:ext uri="{FF2B5EF4-FFF2-40B4-BE49-F238E27FC236}">
              <a16:creationId xmlns:a16="http://schemas.microsoft.com/office/drawing/2014/main" id="{00000000-0008-0000-0300-0000B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9" name="Line 3">
          <a:extLst>
            <a:ext uri="{FF2B5EF4-FFF2-40B4-BE49-F238E27FC236}">
              <a16:creationId xmlns:a16="http://schemas.microsoft.com/office/drawing/2014/main" id="{00000000-0008-0000-0300-0000B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0" name="Line 1">
          <a:extLst>
            <a:ext uri="{FF2B5EF4-FFF2-40B4-BE49-F238E27FC236}">
              <a16:creationId xmlns:a16="http://schemas.microsoft.com/office/drawing/2014/main" id="{00000000-0008-0000-0300-0000B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1" name="Line 2">
          <a:extLst>
            <a:ext uri="{FF2B5EF4-FFF2-40B4-BE49-F238E27FC236}">
              <a16:creationId xmlns:a16="http://schemas.microsoft.com/office/drawing/2014/main" id="{00000000-0008-0000-0300-0000B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2" name="Line 3">
          <a:extLst>
            <a:ext uri="{FF2B5EF4-FFF2-40B4-BE49-F238E27FC236}">
              <a16:creationId xmlns:a16="http://schemas.microsoft.com/office/drawing/2014/main" id="{00000000-0008-0000-0300-0000B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3" name="Line 1">
          <a:extLst>
            <a:ext uri="{FF2B5EF4-FFF2-40B4-BE49-F238E27FC236}">
              <a16:creationId xmlns:a16="http://schemas.microsoft.com/office/drawing/2014/main" id="{00000000-0008-0000-0300-0000B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94" name="Line 1">
          <a:extLst>
            <a:ext uri="{FF2B5EF4-FFF2-40B4-BE49-F238E27FC236}">
              <a16:creationId xmlns:a16="http://schemas.microsoft.com/office/drawing/2014/main" id="{00000000-0008-0000-0300-0000BE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5" name="Line 2">
          <a:extLst>
            <a:ext uri="{FF2B5EF4-FFF2-40B4-BE49-F238E27FC236}">
              <a16:creationId xmlns:a16="http://schemas.microsoft.com/office/drawing/2014/main" id="{00000000-0008-0000-0300-0000B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6" name="Line 3">
          <a:extLst>
            <a:ext uri="{FF2B5EF4-FFF2-40B4-BE49-F238E27FC236}">
              <a16:creationId xmlns:a16="http://schemas.microsoft.com/office/drawing/2014/main" id="{00000000-0008-0000-0300-0000C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7" name="Line 1">
          <a:extLst>
            <a:ext uri="{FF2B5EF4-FFF2-40B4-BE49-F238E27FC236}">
              <a16:creationId xmlns:a16="http://schemas.microsoft.com/office/drawing/2014/main" id="{00000000-0008-0000-0300-0000C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8" name="Line 2">
          <a:extLst>
            <a:ext uri="{FF2B5EF4-FFF2-40B4-BE49-F238E27FC236}">
              <a16:creationId xmlns:a16="http://schemas.microsoft.com/office/drawing/2014/main" id="{00000000-0008-0000-0300-0000C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99" name="Line 1">
          <a:extLst>
            <a:ext uri="{FF2B5EF4-FFF2-40B4-BE49-F238E27FC236}">
              <a16:creationId xmlns:a16="http://schemas.microsoft.com/office/drawing/2014/main" id="{00000000-0008-0000-0300-0000C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00" name="Line 1">
          <a:extLst>
            <a:ext uri="{FF2B5EF4-FFF2-40B4-BE49-F238E27FC236}">
              <a16:creationId xmlns:a16="http://schemas.microsoft.com/office/drawing/2014/main" id="{00000000-0008-0000-0300-0000C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01" name="Line 1">
          <a:extLst>
            <a:ext uri="{FF2B5EF4-FFF2-40B4-BE49-F238E27FC236}">
              <a16:creationId xmlns:a16="http://schemas.microsoft.com/office/drawing/2014/main" id="{00000000-0008-0000-0300-0000C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02" name="Line 1">
          <a:extLst>
            <a:ext uri="{FF2B5EF4-FFF2-40B4-BE49-F238E27FC236}">
              <a16:creationId xmlns:a16="http://schemas.microsoft.com/office/drawing/2014/main" id="{00000000-0008-0000-0300-0000C6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3" name="Line 2">
          <a:extLst>
            <a:ext uri="{FF2B5EF4-FFF2-40B4-BE49-F238E27FC236}">
              <a16:creationId xmlns:a16="http://schemas.microsoft.com/office/drawing/2014/main" id="{00000000-0008-0000-0300-0000C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4" name="Line 3">
          <a:extLst>
            <a:ext uri="{FF2B5EF4-FFF2-40B4-BE49-F238E27FC236}">
              <a16:creationId xmlns:a16="http://schemas.microsoft.com/office/drawing/2014/main" id="{00000000-0008-0000-0300-0000C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5" name="Line 1">
          <a:extLst>
            <a:ext uri="{FF2B5EF4-FFF2-40B4-BE49-F238E27FC236}">
              <a16:creationId xmlns:a16="http://schemas.microsoft.com/office/drawing/2014/main" id="{00000000-0008-0000-0300-0000C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06" name="Line 1">
          <a:extLst>
            <a:ext uri="{FF2B5EF4-FFF2-40B4-BE49-F238E27FC236}">
              <a16:creationId xmlns:a16="http://schemas.microsoft.com/office/drawing/2014/main" id="{00000000-0008-0000-0300-0000CA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7" name="Line 2">
          <a:extLst>
            <a:ext uri="{FF2B5EF4-FFF2-40B4-BE49-F238E27FC236}">
              <a16:creationId xmlns:a16="http://schemas.microsoft.com/office/drawing/2014/main" id="{00000000-0008-0000-0300-0000C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8" name="Line 3">
          <a:extLst>
            <a:ext uri="{FF2B5EF4-FFF2-40B4-BE49-F238E27FC236}">
              <a16:creationId xmlns:a16="http://schemas.microsoft.com/office/drawing/2014/main" id="{00000000-0008-0000-0300-0000C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9" name="Line 1">
          <a:extLst>
            <a:ext uri="{FF2B5EF4-FFF2-40B4-BE49-F238E27FC236}">
              <a16:creationId xmlns:a16="http://schemas.microsoft.com/office/drawing/2014/main" id="{00000000-0008-0000-0300-0000C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10" name="Line 1">
          <a:extLst>
            <a:ext uri="{FF2B5EF4-FFF2-40B4-BE49-F238E27FC236}">
              <a16:creationId xmlns:a16="http://schemas.microsoft.com/office/drawing/2014/main" id="{00000000-0008-0000-0300-0000CE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1" name="Line 2">
          <a:extLst>
            <a:ext uri="{FF2B5EF4-FFF2-40B4-BE49-F238E27FC236}">
              <a16:creationId xmlns:a16="http://schemas.microsoft.com/office/drawing/2014/main" id="{00000000-0008-0000-0300-0000C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2" name="Line 3">
          <a:extLst>
            <a:ext uri="{FF2B5EF4-FFF2-40B4-BE49-F238E27FC236}">
              <a16:creationId xmlns:a16="http://schemas.microsoft.com/office/drawing/2014/main" id="{00000000-0008-0000-0300-0000D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3" name="Line 1">
          <a:extLst>
            <a:ext uri="{FF2B5EF4-FFF2-40B4-BE49-F238E27FC236}">
              <a16:creationId xmlns:a16="http://schemas.microsoft.com/office/drawing/2014/main" id="{00000000-0008-0000-0300-0000D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4" name="Line 2">
          <a:extLst>
            <a:ext uri="{FF2B5EF4-FFF2-40B4-BE49-F238E27FC236}">
              <a16:creationId xmlns:a16="http://schemas.microsoft.com/office/drawing/2014/main" id="{00000000-0008-0000-0300-0000D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5" name="Line 3">
          <a:extLst>
            <a:ext uri="{FF2B5EF4-FFF2-40B4-BE49-F238E27FC236}">
              <a16:creationId xmlns:a16="http://schemas.microsoft.com/office/drawing/2014/main" id="{00000000-0008-0000-0300-0000D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6" name="Line 1">
          <a:extLst>
            <a:ext uri="{FF2B5EF4-FFF2-40B4-BE49-F238E27FC236}">
              <a16:creationId xmlns:a16="http://schemas.microsoft.com/office/drawing/2014/main" id="{00000000-0008-0000-0300-0000D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17" name="Line 1">
          <a:extLst>
            <a:ext uri="{FF2B5EF4-FFF2-40B4-BE49-F238E27FC236}">
              <a16:creationId xmlns:a16="http://schemas.microsoft.com/office/drawing/2014/main" id="{00000000-0008-0000-0300-0000D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8" name="Line 2">
          <a:extLst>
            <a:ext uri="{FF2B5EF4-FFF2-40B4-BE49-F238E27FC236}">
              <a16:creationId xmlns:a16="http://schemas.microsoft.com/office/drawing/2014/main" id="{00000000-0008-0000-0300-0000D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9" name="Line 3">
          <a:extLst>
            <a:ext uri="{FF2B5EF4-FFF2-40B4-BE49-F238E27FC236}">
              <a16:creationId xmlns:a16="http://schemas.microsoft.com/office/drawing/2014/main" id="{00000000-0008-0000-0300-0000D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0" name="Line 1">
          <a:extLst>
            <a:ext uri="{FF2B5EF4-FFF2-40B4-BE49-F238E27FC236}">
              <a16:creationId xmlns:a16="http://schemas.microsoft.com/office/drawing/2014/main" id="{00000000-0008-0000-0300-0000D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1" name="Line 2">
          <a:extLst>
            <a:ext uri="{FF2B5EF4-FFF2-40B4-BE49-F238E27FC236}">
              <a16:creationId xmlns:a16="http://schemas.microsoft.com/office/drawing/2014/main" id="{00000000-0008-0000-0300-0000D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2" name="Line 3">
          <a:extLst>
            <a:ext uri="{FF2B5EF4-FFF2-40B4-BE49-F238E27FC236}">
              <a16:creationId xmlns:a16="http://schemas.microsoft.com/office/drawing/2014/main" id="{00000000-0008-0000-0300-0000D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3" name="Line 1">
          <a:extLst>
            <a:ext uri="{FF2B5EF4-FFF2-40B4-BE49-F238E27FC236}">
              <a16:creationId xmlns:a16="http://schemas.microsoft.com/office/drawing/2014/main" id="{00000000-0008-0000-0300-0000D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4" name="Line 2">
          <a:extLst>
            <a:ext uri="{FF2B5EF4-FFF2-40B4-BE49-F238E27FC236}">
              <a16:creationId xmlns:a16="http://schemas.microsoft.com/office/drawing/2014/main" id="{00000000-0008-0000-0300-0000D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5" name="Line 3">
          <a:extLst>
            <a:ext uri="{FF2B5EF4-FFF2-40B4-BE49-F238E27FC236}">
              <a16:creationId xmlns:a16="http://schemas.microsoft.com/office/drawing/2014/main" id="{00000000-0008-0000-0300-0000D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6" name="Line 1">
          <a:extLst>
            <a:ext uri="{FF2B5EF4-FFF2-40B4-BE49-F238E27FC236}">
              <a16:creationId xmlns:a16="http://schemas.microsoft.com/office/drawing/2014/main" id="{00000000-0008-0000-0300-0000D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7" name="Line 2">
          <a:extLst>
            <a:ext uri="{FF2B5EF4-FFF2-40B4-BE49-F238E27FC236}">
              <a16:creationId xmlns:a16="http://schemas.microsoft.com/office/drawing/2014/main" id="{00000000-0008-0000-0300-0000D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8" name="Line 3">
          <a:extLst>
            <a:ext uri="{FF2B5EF4-FFF2-40B4-BE49-F238E27FC236}">
              <a16:creationId xmlns:a16="http://schemas.microsoft.com/office/drawing/2014/main" id="{00000000-0008-0000-0300-0000E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9" name="Line 1">
          <a:extLst>
            <a:ext uri="{FF2B5EF4-FFF2-40B4-BE49-F238E27FC236}">
              <a16:creationId xmlns:a16="http://schemas.microsoft.com/office/drawing/2014/main" id="{00000000-0008-0000-0300-0000E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0" name="Line 1">
          <a:extLst>
            <a:ext uri="{FF2B5EF4-FFF2-40B4-BE49-F238E27FC236}">
              <a16:creationId xmlns:a16="http://schemas.microsoft.com/office/drawing/2014/main" id="{00000000-0008-0000-0300-0000E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1" name="Line 1">
          <a:extLst>
            <a:ext uri="{FF2B5EF4-FFF2-40B4-BE49-F238E27FC236}">
              <a16:creationId xmlns:a16="http://schemas.microsoft.com/office/drawing/2014/main" id="{00000000-0008-0000-0300-0000E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2" name="Line 1">
          <a:extLst>
            <a:ext uri="{FF2B5EF4-FFF2-40B4-BE49-F238E27FC236}">
              <a16:creationId xmlns:a16="http://schemas.microsoft.com/office/drawing/2014/main" id="{00000000-0008-0000-0300-0000E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3" name="Line 2">
          <a:extLst>
            <a:ext uri="{FF2B5EF4-FFF2-40B4-BE49-F238E27FC236}">
              <a16:creationId xmlns:a16="http://schemas.microsoft.com/office/drawing/2014/main" id="{00000000-0008-0000-0300-0000E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4" name="Line 3">
          <a:extLst>
            <a:ext uri="{FF2B5EF4-FFF2-40B4-BE49-F238E27FC236}">
              <a16:creationId xmlns:a16="http://schemas.microsoft.com/office/drawing/2014/main" id="{00000000-0008-0000-0300-0000E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5" name="Line 1">
          <a:extLst>
            <a:ext uri="{FF2B5EF4-FFF2-40B4-BE49-F238E27FC236}">
              <a16:creationId xmlns:a16="http://schemas.microsoft.com/office/drawing/2014/main" id="{00000000-0008-0000-0300-0000E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6" name="Line 2">
          <a:extLst>
            <a:ext uri="{FF2B5EF4-FFF2-40B4-BE49-F238E27FC236}">
              <a16:creationId xmlns:a16="http://schemas.microsoft.com/office/drawing/2014/main" id="{00000000-0008-0000-0300-0000E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7" name="Line 3">
          <a:extLst>
            <a:ext uri="{FF2B5EF4-FFF2-40B4-BE49-F238E27FC236}">
              <a16:creationId xmlns:a16="http://schemas.microsoft.com/office/drawing/2014/main" id="{00000000-0008-0000-0300-0000E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8" name="Line 1">
          <a:extLst>
            <a:ext uri="{FF2B5EF4-FFF2-40B4-BE49-F238E27FC236}">
              <a16:creationId xmlns:a16="http://schemas.microsoft.com/office/drawing/2014/main" id="{00000000-0008-0000-0300-0000E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9" name="Line 2">
          <a:extLst>
            <a:ext uri="{FF2B5EF4-FFF2-40B4-BE49-F238E27FC236}">
              <a16:creationId xmlns:a16="http://schemas.microsoft.com/office/drawing/2014/main" id="{00000000-0008-0000-0300-0000E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0" name="Line 3">
          <a:extLst>
            <a:ext uri="{FF2B5EF4-FFF2-40B4-BE49-F238E27FC236}">
              <a16:creationId xmlns:a16="http://schemas.microsoft.com/office/drawing/2014/main" id="{00000000-0008-0000-0300-0000E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1" name="Line 1">
          <a:extLst>
            <a:ext uri="{FF2B5EF4-FFF2-40B4-BE49-F238E27FC236}">
              <a16:creationId xmlns:a16="http://schemas.microsoft.com/office/drawing/2014/main" id="{00000000-0008-0000-0300-0000E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2" name="Line 2">
          <a:extLst>
            <a:ext uri="{FF2B5EF4-FFF2-40B4-BE49-F238E27FC236}">
              <a16:creationId xmlns:a16="http://schemas.microsoft.com/office/drawing/2014/main" id="{00000000-0008-0000-0300-0000E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3" name="Line 3">
          <a:extLst>
            <a:ext uri="{FF2B5EF4-FFF2-40B4-BE49-F238E27FC236}">
              <a16:creationId xmlns:a16="http://schemas.microsoft.com/office/drawing/2014/main" id="{00000000-0008-0000-0300-0000E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4" name="Line 1">
          <a:extLst>
            <a:ext uri="{FF2B5EF4-FFF2-40B4-BE49-F238E27FC236}">
              <a16:creationId xmlns:a16="http://schemas.microsoft.com/office/drawing/2014/main" id="{00000000-0008-0000-0300-0000F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45" name="Line 1">
          <a:extLst>
            <a:ext uri="{FF2B5EF4-FFF2-40B4-BE49-F238E27FC236}">
              <a16:creationId xmlns:a16="http://schemas.microsoft.com/office/drawing/2014/main" id="{00000000-0008-0000-0300-0000F1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6" name="Line 2">
          <a:extLst>
            <a:ext uri="{FF2B5EF4-FFF2-40B4-BE49-F238E27FC236}">
              <a16:creationId xmlns:a16="http://schemas.microsoft.com/office/drawing/2014/main" id="{00000000-0008-0000-0300-0000F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7" name="Line 3">
          <a:extLst>
            <a:ext uri="{FF2B5EF4-FFF2-40B4-BE49-F238E27FC236}">
              <a16:creationId xmlns:a16="http://schemas.microsoft.com/office/drawing/2014/main" id="{00000000-0008-0000-0300-0000F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8" name="Line 1">
          <a:extLst>
            <a:ext uri="{FF2B5EF4-FFF2-40B4-BE49-F238E27FC236}">
              <a16:creationId xmlns:a16="http://schemas.microsoft.com/office/drawing/2014/main" id="{00000000-0008-0000-0300-0000F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9" name="Line 2">
          <a:extLst>
            <a:ext uri="{FF2B5EF4-FFF2-40B4-BE49-F238E27FC236}">
              <a16:creationId xmlns:a16="http://schemas.microsoft.com/office/drawing/2014/main" id="{00000000-0008-0000-0300-0000F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0" name="Line 1">
          <a:extLst>
            <a:ext uri="{FF2B5EF4-FFF2-40B4-BE49-F238E27FC236}">
              <a16:creationId xmlns:a16="http://schemas.microsoft.com/office/drawing/2014/main" id="{00000000-0008-0000-0300-0000F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1" name="Line 1">
          <a:extLst>
            <a:ext uri="{FF2B5EF4-FFF2-40B4-BE49-F238E27FC236}">
              <a16:creationId xmlns:a16="http://schemas.microsoft.com/office/drawing/2014/main" id="{00000000-0008-0000-0300-0000F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2" name="Line 1">
          <a:extLst>
            <a:ext uri="{FF2B5EF4-FFF2-40B4-BE49-F238E27FC236}">
              <a16:creationId xmlns:a16="http://schemas.microsoft.com/office/drawing/2014/main" id="{00000000-0008-0000-0300-0000F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Nam%202013/BC%20thang/BAO%20CAO%20THANG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Users/Admin/AppData/Local/Temp/Rar$DI03.347/BC&#173;11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0" refreshError="1"/>
      <sheetData sheetId="1" refreshError="1">
        <row r="159">
          <cell r="D159">
            <v>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 refreshError="1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8"/>
  <sheetViews>
    <sheetView zoomScale="90" zoomScaleNormal="90" workbookViewId="0">
      <selection sqref="A1:IV65536"/>
    </sheetView>
  </sheetViews>
  <sheetFormatPr defaultColWidth="9" defaultRowHeight="15"/>
  <cols>
    <col min="1" max="1" width="4.5" style="611" customWidth="1"/>
    <col min="2" max="2" width="47" style="527" customWidth="1"/>
    <col min="3" max="3" width="10.25" style="612" customWidth="1"/>
    <col min="4" max="4" width="7.375" style="611" hidden="1" customWidth="1"/>
    <col min="5" max="5" width="7.125" style="527" hidden="1" customWidth="1"/>
    <col min="6" max="7" width="7.25" style="527" hidden="1" customWidth="1"/>
    <col min="8" max="8" width="6.75" style="527" hidden="1" customWidth="1"/>
    <col min="9" max="9" width="7.125" style="527" hidden="1" customWidth="1"/>
    <col min="10" max="10" width="2.75" style="527" hidden="1" customWidth="1"/>
    <col min="11" max="11" width="8.375" style="527" customWidth="1"/>
    <col min="12" max="12" width="9.125" style="527" customWidth="1"/>
    <col min="13" max="13" width="9.625" style="527" customWidth="1"/>
    <col min="14" max="14" width="10" style="527" customWidth="1"/>
    <col min="15" max="15" width="6.25" style="611" customWidth="1"/>
    <col min="16" max="16" width="6" style="527" customWidth="1"/>
    <col min="17" max="17" width="7.5" style="527" hidden="1" customWidth="1"/>
    <col min="18" max="18" width="7.25" style="527" hidden="1" customWidth="1"/>
    <col min="19" max="19" width="6.875" style="527" hidden="1" customWidth="1"/>
    <col min="20" max="20" width="12.125" style="527" hidden="1" customWidth="1"/>
    <col min="21" max="21" width="9" style="613"/>
    <col min="22" max="22" width="10.5" style="527" customWidth="1"/>
    <col min="23" max="16384" width="9" style="527"/>
  </cols>
  <sheetData>
    <row r="1" spans="1:22" ht="20.25" customHeight="1">
      <c r="A1" s="1011" t="s">
        <v>538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525"/>
      <c r="R1" s="525"/>
      <c r="S1" s="525"/>
      <c r="T1" s="525"/>
      <c r="U1" s="525"/>
      <c r="V1" s="526"/>
    </row>
    <row r="2" spans="1:22" ht="20.25" customHeight="1">
      <c r="A2" s="1011" t="s">
        <v>659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525"/>
      <c r="R2" s="525"/>
      <c r="S2" s="525"/>
      <c r="T2" s="525"/>
      <c r="U2" s="525"/>
      <c r="V2" s="526"/>
    </row>
    <row r="3" spans="1:22" ht="7.5" customHeight="1">
      <c r="A3" s="1011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525"/>
      <c r="R3" s="525"/>
      <c r="S3" s="525"/>
      <c r="T3" s="525"/>
      <c r="U3" s="525"/>
      <c r="V3" s="526"/>
    </row>
    <row r="4" spans="1:22" s="529" customFormat="1" ht="19.5" customHeight="1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528"/>
      <c r="R4" s="528"/>
      <c r="S4" s="528"/>
      <c r="T4" s="528"/>
      <c r="U4" s="525"/>
      <c r="V4" s="526"/>
    </row>
    <row r="5" spans="1:22" s="533" customFormat="1" ht="29.25" customHeight="1">
      <c r="A5" s="1007" t="s">
        <v>539</v>
      </c>
      <c r="B5" s="1007" t="s">
        <v>494</v>
      </c>
      <c r="C5" s="1007" t="s">
        <v>495</v>
      </c>
      <c r="D5" s="1007" t="s">
        <v>540</v>
      </c>
      <c r="E5" s="1007" t="s">
        <v>541</v>
      </c>
      <c r="F5" s="1014" t="s">
        <v>542</v>
      </c>
      <c r="G5" s="1015"/>
      <c r="H5" s="1015"/>
      <c r="I5" s="1015"/>
      <c r="J5" s="1016"/>
      <c r="K5" s="1007" t="s">
        <v>577</v>
      </c>
      <c r="L5" s="1007" t="s">
        <v>543</v>
      </c>
      <c r="M5" s="1009" t="s">
        <v>544</v>
      </c>
      <c r="N5" s="1009"/>
      <c r="O5" s="1009" t="s">
        <v>545</v>
      </c>
      <c r="P5" s="1009"/>
      <c r="Q5" s="530"/>
      <c r="R5" s="1007" t="s">
        <v>546</v>
      </c>
      <c r="S5" s="1007" t="s">
        <v>547</v>
      </c>
      <c r="T5" s="1003" t="s">
        <v>548</v>
      </c>
      <c r="U5" s="532"/>
      <c r="V5" s="532"/>
    </row>
    <row r="6" spans="1:22" s="533" customFormat="1" ht="38.25" customHeight="1">
      <c r="A6" s="1008"/>
      <c r="B6" s="1008"/>
      <c r="C6" s="1008"/>
      <c r="D6" s="1008"/>
      <c r="E6" s="1008"/>
      <c r="F6" s="531" t="s">
        <v>549</v>
      </c>
      <c r="G6" s="531" t="s">
        <v>550</v>
      </c>
      <c r="H6" s="531" t="s">
        <v>551</v>
      </c>
      <c r="I6" s="531" t="s">
        <v>552</v>
      </c>
      <c r="J6" s="531" t="s">
        <v>553</v>
      </c>
      <c r="K6" s="1008"/>
      <c r="L6" s="1008"/>
      <c r="M6" s="531" t="s">
        <v>661</v>
      </c>
      <c r="N6" s="531" t="s">
        <v>660</v>
      </c>
      <c r="O6" s="531" t="s">
        <v>554</v>
      </c>
      <c r="P6" s="531" t="s">
        <v>555</v>
      </c>
      <c r="Q6" s="534"/>
      <c r="R6" s="1008"/>
      <c r="S6" s="1008"/>
      <c r="T6" s="1004"/>
      <c r="U6" s="532"/>
      <c r="V6" s="532"/>
    </row>
    <row r="7" spans="1:22" s="541" customFormat="1" ht="17.25" customHeight="1">
      <c r="A7" s="535" t="s">
        <v>305</v>
      </c>
      <c r="B7" s="535" t="s">
        <v>319</v>
      </c>
      <c r="C7" s="535" t="s">
        <v>183</v>
      </c>
      <c r="D7" s="535"/>
      <c r="E7" s="535"/>
      <c r="F7" s="536"/>
      <c r="G7" s="536"/>
      <c r="H7" s="536"/>
      <c r="I7" s="536"/>
      <c r="J7" s="536"/>
      <c r="K7" s="537" t="s">
        <v>556</v>
      </c>
      <c r="L7" s="535">
        <v>2</v>
      </c>
      <c r="M7" s="538" t="s">
        <v>557</v>
      </c>
      <c r="N7" s="538" t="s">
        <v>558</v>
      </c>
      <c r="O7" s="538"/>
      <c r="P7" s="538"/>
      <c r="Q7" s="535"/>
      <c r="R7" s="535"/>
      <c r="S7" s="535"/>
      <c r="T7" s="539"/>
      <c r="U7" s="540"/>
      <c r="V7" s="540"/>
    </row>
    <row r="8" spans="1:22" s="619" customFormat="1" ht="20.25" customHeight="1">
      <c r="A8" s="542">
        <v>1</v>
      </c>
      <c r="B8" s="543" t="s">
        <v>559</v>
      </c>
      <c r="C8" s="544" t="s">
        <v>525</v>
      </c>
      <c r="D8" s="545"/>
      <c r="E8" s="546">
        <v>0.5</v>
      </c>
      <c r="F8" s="545">
        <v>0.1</v>
      </c>
      <c r="G8" s="545">
        <v>0.12</v>
      </c>
      <c r="H8" s="545">
        <v>0.2</v>
      </c>
      <c r="I8" s="545">
        <v>0.2</v>
      </c>
      <c r="J8" s="545">
        <v>0.2</v>
      </c>
      <c r="K8" s="547">
        <v>0.2</v>
      </c>
      <c r="L8" s="548">
        <v>0.2</v>
      </c>
      <c r="M8" s="548">
        <f>L8</f>
        <v>0.2</v>
      </c>
      <c r="N8" s="549">
        <f>M8</f>
        <v>0.2</v>
      </c>
      <c r="O8" s="550" t="s">
        <v>560</v>
      </c>
      <c r="P8" s="547"/>
      <c r="Q8" s="545"/>
      <c r="R8" s="616"/>
      <c r="S8" s="616"/>
      <c r="T8" s="617"/>
      <c r="U8" s="618"/>
      <c r="V8" s="618"/>
    </row>
    <row r="9" spans="1:22" s="564" customFormat="1" ht="25.5" customHeight="1">
      <c r="A9" s="551">
        <v>2</v>
      </c>
      <c r="B9" s="552" t="s">
        <v>561</v>
      </c>
      <c r="C9" s="553" t="s">
        <v>0</v>
      </c>
      <c r="D9" s="554">
        <v>97.1</v>
      </c>
      <c r="E9" s="555">
        <v>98</v>
      </c>
      <c r="F9" s="556">
        <v>98.1</v>
      </c>
      <c r="G9" s="556">
        <v>98.9</v>
      </c>
      <c r="H9" s="556">
        <v>98.8</v>
      </c>
      <c r="I9" s="556">
        <v>98</v>
      </c>
      <c r="J9" s="556" t="s">
        <v>562</v>
      </c>
      <c r="K9" s="557">
        <v>95.5</v>
      </c>
      <c r="L9" s="558" t="s">
        <v>527</v>
      </c>
      <c r="M9" s="679">
        <f>10693/16620*100</f>
        <v>64.338146811070999</v>
      </c>
      <c r="N9" s="557" t="str">
        <f>L9</f>
        <v>&gt;95</v>
      </c>
      <c r="O9" s="560" t="s">
        <v>560</v>
      </c>
      <c r="P9" s="557"/>
      <c r="Q9" s="556"/>
      <c r="R9" s="561"/>
      <c r="S9" s="561"/>
      <c r="T9" s="562"/>
      <c r="U9" s="563"/>
      <c r="V9" s="563"/>
    </row>
    <row r="10" spans="1:22" s="564" customFormat="1" ht="21" customHeight="1">
      <c r="A10" s="551">
        <v>3</v>
      </c>
      <c r="B10" s="552" t="s">
        <v>563</v>
      </c>
      <c r="C10" s="553" t="s">
        <v>0</v>
      </c>
      <c r="D10" s="554">
        <v>29.2</v>
      </c>
      <c r="E10" s="555">
        <v>15</v>
      </c>
      <c r="F10" s="556">
        <v>27.1</v>
      </c>
      <c r="G10" s="556">
        <v>25.2</v>
      </c>
      <c r="H10" s="555">
        <v>24</v>
      </c>
      <c r="I10" s="554">
        <v>22.5</v>
      </c>
      <c r="J10" s="555">
        <v>21</v>
      </c>
      <c r="K10" s="559">
        <v>15</v>
      </c>
      <c r="L10" s="558" t="s">
        <v>564</v>
      </c>
      <c r="M10" s="1005" t="s">
        <v>591</v>
      </c>
      <c r="N10" s="1006"/>
      <c r="O10" s="565"/>
      <c r="P10" s="253"/>
      <c r="Q10" s="555"/>
      <c r="R10" s="561"/>
      <c r="S10" s="561"/>
      <c r="T10" s="562"/>
      <c r="U10" s="563"/>
      <c r="V10" s="563"/>
    </row>
    <row r="11" spans="1:22" s="574" customFormat="1" ht="21" customHeight="1">
      <c r="A11" s="566">
        <v>4</v>
      </c>
      <c r="B11" s="552" t="s">
        <v>528</v>
      </c>
      <c r="C11" s="567" t="s">
        <v>525</v>
      </c>
      <c r="D11" s="568">
        <v>13.61</v>
      </c>
      <c r="E11" s="253" t="s">
        <v>565</v>
      </c>
      <c r="F11" s="568">
        <v>12.9</v>
      </c>
      <c r="G11" s="568">
        <v>12.11</v>
      </c>
      <c r="H11" s="568">
        <v>8.1199999999999992</v>
      </c>
      <c r="I11" s="568">
        <v>8.16</v>
      </c>
      <c r="J11" s="568" t="s">
        <v>529</v>
      </c>
      <c r="K11" s="569">
        <v>8.6</v>
      </c>
      <c r="L11" s="558" t="s">
        <v>566</v>
      </c>
      <c r="M11" s="680">
        <f>62/9431*1000</f>
        <v>6.57406425617644</v>
      </c>
      <c r="N11" s="253" t="s">
        <v>529</v>
      </c>
      <c r="O11" s="570"/>
      <c r="P11" s="568"/>
      <c r="Q11" s="568"/>
      <c r="R11" s="571"/>
      <c r="S11" s="571"/>
      <c r="T11" s="572"/>
      <c r="U11" s="573"/>
      <c r="V11" s="573"/>
    </row>
    <row r="12" spans="1:22" s="574" customFormat="1" ht="21" customHeight="1">
      <c r="A12" s="566">
        <v>5</v>
      </c>
      <c r="B12" s="552" t="s">
        <v>530</v>
      </c>
      <c r="C12" s="567" t="s">
        <v>525</v>
      </c>
      <c r="D12" s="568">
        <v>17.47</v>
      </c>
      <c r="E12" s="253" t="s">
        <v>531</v>
      </c>
      <c r="F12" s="568">
        <v>14.82</v>
      </c>
      <c r="G12" s="568">
        <v>15.13</v>
      </c>
      <c r="H12" s="568">
        <v>10.94</v>
      </c>
      <c r="I12" s="568">
        <v>12.23</v>
      </c>
      <c r="J12" s="568" t="s">
        <v>531</v>
      </c>
      <c r="K12" s="569">
        <v>10.5</v>
      </c>
      <c r="L12" s="558" t="s">
        <v>567</v>
      </c>
      <c r="M12" s="680">
        <f>78/9431*1000</f>
        <v>8.2705969674477782</v>
      </c>
      <c r="N12" s="253" t="s">
        <v>531</v>
      </c>
      <c r="O12" s="570"/>
      <c r="P12" s="568"/>
      <c r="Q12" s="568"/>
      <c r="R12" s="571"/>
      <c r="S12" s="571"/>
      <c r="T12" s="572"/>
      <c r="U12" s="573"/>
      <c r="V12" s="573"/>
    </row>
    <row r="13" spans="1:22" s="586" customFormat="1" ht="21" customHeight="1">
      <c r="A13" s="575">
        <v>6</v>
      </c>
      <c r="B13" s="543" t="s">
        <v>523</v>
      </c>
      <c r="C13" s="576" t="s">
        <v>568</v>
      </c>
      <c r="D13" s="577">
        <v>16</v>
      </c>
      <c r="E13" s="578"/>
      <c r="F13" s="579">
        <v>15.86</v>
      </c>
      <c r="G13" s="577">
        <v>17</v>
      </c>
      <c r="H13" s="580">
        <v>17.52</v>
      </c>
      <c r="I13" s="580">
        <v>17.899999999999999</v>
      </c>
      <c r="J13" s="581">
        <v>18</v>
      </c>
      <c r="K13" s="620">
        <v>22.13</v>
      </c>
      <c r="L13" s="581">
        <v>25</v>
      </c>
      <c r="M13" s="581">
        <v>23.7</v>
      </c>
      <c r="N13" s="581">
        <f>M13</f>
        <v>23.7</v>
      </c>
      <c r="O13" s="582" t="s">
        <v>560</v>
      </c>
      <c r="P13" s="582"/>
      <c r="Q13" s="581"/>
      <c r="R13" s="583"/>
      <c r="S13" s="583"/>
      <c r="T13" s="584"/>
      <c r="U13" s="585"/>
      <c r="V13" s="585"/>
    </row>
    <row r="14" spans="1:22" s="574" customFormat="1" ht="21" customHeight="1">
      <c r="A14" s="566">
        <v>7</v>
      </c>
      <c r="B14" s="552" t="s">
        <v>569</v>
      </c>
      <c r="C14" s="567" t="s">
        <v>512</v>
      </c>
      <c r="D14" s="587">
        <v>4.3</v>
      </c>
      <c r="E14" s="253">
        <v>6.2</v>
      </c>
      <c r="F14" s="587">
        <v>5.4</v>
      </c>
      <c r="G14" s="587">
        <v>5.5</v>
      </c>
      <c r="H14" s="588">
        <v>5.8</v>
      </c>
      <c r="I14" s="588">
        <v>5.9</v>
      </c>
      <c r="J14" s="588">
        <v>6</v>
      </c>
      <c r="K14" s="588">
        <v>7.7</v>
      </c>
      <c r="L14" s="588">
        <v>8</v>
      </c>
      <c r="M14" s="588">
        <v>7.9</v>
      </c>
      <c r="N14" s="588">
        <v>7.9</v>
      </c>
      <c r="O14" s="589" t="s">
        <v>560</v>
      </c>
      <c r="P14" s="588"/>
      <c r="Q14" s="588"/>
      <c r="R14" s="571"/>
      <c r="S14" s="571"/>
      <c r="T14" s="572"/>
      <c r="U14" s="573"/>
      <c r="V14" s="573"/>
    </row>
    <row r="15" spans="1:22" s="574" customFormat="1" ht="26.25" customHeight="1">
      <c r="A15" s="566">
        <v>8</v>
      </c>
      <c r="B15" s="552" t="s">
        <v>536</v>
      </c>
      <c r="C15" s="567" t="s">
        <v>570</v>
      </c>
      <c r="D15" s="253"/>
      <c r="E15" s="253">
        <v>100</v>
      </c>
      <c r="F15" s="557"/>
      <c r="G15" s="557"/>
      <c r="H15" s="557"/>
      <c r="I15" s="557"/>
      <c r="J15" s="557">
        <v>74.5</v>
      </c>
      <c r="K15" s="621">
        <v>89</v>
      </c>
      <c r="L15" s="253">
        <v>100</v>
      </c>
      <c r="M15" s="1005" t="s">
        <v>591</v>
      </c>
      <c r="N15" s="1006"/>
      <c r="O15" s="590"/>
      <c r="P15" s="590"/>
      <c r="Q15" s="557"/>
      <c r="R15" s="571"/>
      <c r="S15" s="571"/>
      <c r="T15" s="572"/>
      <c r="U15" s="573"/>
      <c r="V15" s="573"/>
    </row>
    <row r="16" spans="1:22" s="574" customFormat="1" ht="21.75" customHeight="1">
      <c r="A16" s="566"/>
      <c r="B16" s="552" t="s">
        <v>571</v>
      </c>
      <c r="C16" s="567" t="s">
        <v>0</v>
      </c>
      <c r="D16" s="253"/>
      <c r="E16" s="253"/>
      <c r="F16" s="557"/>
      <c r="G16" s="557"/>
      <c r="H16" s="557"/>
      <c r="I16" s="557"/>
      <c r="J16" s="557"/>
      <c r="K16" s="559">
        <v>63</v>
      </c>
      <c r="L16" s="253" t="s">
        <v>572</v>
      </c>
      <c r="M16" s="1005" t="s">
        <v>591</v>
      </c>
      <c r="N16" s="1006"/>
      <c r="O16" s="565"/>
      <c r="P16" s="253"/>
      <c r="Q16" s="557"/>
      <c r="R16" s="571"/>
      <c r="S16" s="571"/>
      <c r="T16" s="572"/>
      <c r="U16" s="573"/>
      <c r="V16" s="573"/>
    </row>
    <row r="17" spans="1:22" s="574" customFormat="1" ht="21.75" customHeight="1">
      <c r="A17" s="591">
        <v>9</v>
      </c>
      <c r="B17" s="552" t="s">
        <v>573</v>
      </c>
      <c r="C17" s="591" t="s">
        <v>0</v>
      </c>
      <c r="D17" s="552"/>
      <c r="E17" s="552"/>
      <c r="F17" s="552"/>
      <c r="G17" s="552"/>
      <c r="H17" s="552"/>
      <c r="I17" s="552"/>
      <c r="J17" s="552"/>
      <c r="K17" s="588">
        <v>91.5</v>
      </c>
      <c r="L17" s="591">
        <v>100</v>
      </c>
      <c r="M17" s="581">
        <v>91.5</v>
      </c>
      <c r="N17" s="581">
        <v>91.5</v>
      </c>
      <c r="O17" s="591" t="s">
        <v>560</v>
      </c>
      <c r="P17" s="591"/>
      <c r="Q17" s="592"/>
      <c r="R17" s="593"/>
      <c r="S17" s="593"/>
      <c r="T17" s="594"/>
      <c r="U17" s="573"/>
      <c r="V17" s="573"/>
    </row>
    <row r="18" spans="1:22" s="564" customFormat="1" ht="21.75" customHeight="1">
      <c r="A18" s="595"/>
      <c r="B18" s="595" t="s">
        <v>574</v>
      </c>
      <c r="C18" s="596" t="s">
        <v>353</v>
      </c>
      <c r="D18" s="595"/>
      <c r="E18" s="595"/>
      <c r="F18" s="595"/>
      <c r="G18" s="595"/>
      <c r="H18" s="595"/>
      <c r="I18" s="595"/>
      <c r="J18" s="595"/>
      <c r="K18" s="622">
        <v>129</v>
      </c>
      <c r="L18" s="622"/>
      <c r="M18" s="622">
        <v>129</v>
      </c>
      <c r="N18" s="622">
        <v>129</v>
      </c>
      <c r="O18" s="623"/>
      <c r="P18" s="623"/>
      <c r="Q18" s="597"/>
      <c r="R18" s="598"/>
      <c r="S18" s="598"/>
      <c r="T18" s="599"/>
      <c r="U18" s="599"/>
      <c r="V18" s="563"/>
    </row>
    <row r="19" spans="1:22" s="574" customFormat="1" ht="33" customHeight="1">
      <c r="A19" s="600"/>
      <c r="B19" s="1013" t="s">
        <v>575</v>
      </c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601"/>
      <c r="R19" s="602"/>
      <c r="S19" s="602"/>
      <c r="T19" s="603"/>
      <c r="U19" s="603"/>
      <c r="V19" s="573"/>
    </row>
    <row r="20" spans="1:22" ht="15.75">
      <c r="A20" s="604"/>
      <c r="B20" s="1010" t="s">
        <v>576</v>
      </c>
      <c r="C20" s="1010"/>
      <c r="D20" s="1010"/>
      <c r="E20" s="1010"/>
      <c r="F20" s="1010"/>
      <c r="G20" s="1010"/>
      <c r="H20" s="1010"/>
      <c r="I20" s="1010"/>
      <c r="J20" s="1010"/>
      <c r="K20" s="1010"/>
      <c r="L20" s="1010"/>
      <c r="M20" s="1010"/>
      <c r="N20" s="1010"/>
      <c r="O20" s="1010"/>
      <c r="P20" s="1010"/>
      <c r="Q20" s="605"/>
      <c r="R20" s="605"/>
      <c r="S20" s="605"/>
      <c r="T20" s="526"/>
      <c r="U20" s="525"/>
      <c r="V20" s="526"/>
    </row>
    <row r="21" spans="1:22" ht="15.75">
      <c r="A21" s="604"/>
      <c r="B21" s="605"/>
      <c r="C21" s="606"/>
      <c r="D21" s="604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4"/>
      <c r="P21" s="605"/>
      <c r="Q21" s="605"/>
      <c r="R21" s="605"/>
      <c r="S21" s="605"/>
      <c r="T21" s="526"/>
      <c r="U21" s="525"/>
      <c r="V21" s="526"/>
    </row>
    <row r="22" spans="1:22" ht="15.75">
      <c r="A22" s="607"/>
      <c r="B22" s="526"/>
      <c r="C22" s="608"/>
      <c r="D22" s="607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607"/>
      <c r="P22" s="526"/>
      <c r="Q22" s="526"/>
      <c r="R22" s="526"/>
      <c r="S22" s="526"/>
      <c r="T22" s="526"/>
      <c r="U22" s="525"/>
      <c r="V22" s="526"/>
    </row>
    <row r="23" spans="1:22" ht="15.75">
      <c r="A23" s="607"/>
      <c r="B23" s="526"/>
      <c r="C23" s="608"/>
      <c r="D23" s="607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607"/>
      <c r="P23" s="526"/>
      <c r="Q23" s="526"/>
      <c r="R23" s="526"/>
      <c r="S23" s="526"/>
      <c r="T23" s="526"/>
      <c r="U23" s="525"/>
      <c r="V23" s="526"/>
    </row>
    <row r="24" spans="1:22" ht="15.75">
      <c r="A24" s="607"/>
      <c r="B24" s="609"/>
      <c r="C24" s="608"/>
      <c r="D24" s="607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607"/>
      <c r="P24" s="526"/>
      <c r="Q24" s="526"/>
      <c r="R24" s="526"/>
      <c r="S24" s="526"/>
      <c r="T24" s="526"/>
      <c r="U24" s="525"/>
      <c r="V24" s="526"/>
    </row>
    <row r="25" spans="1:22" ht="15.75">
      <c r="A25" s="607"/>
      <c r="B25" s="609"/>
      <c r="C25" s="608"/>
      <c r="D25" s="607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607"/>
      <c r="P25" s="526"/>
      <c r="Q25" s="526"/>
      <c r="R25" s="526"/>
      <c r="S25" s="526"/>
      <c r="T25" s="526"/>
      <c r="U25" s="525"/>
      <c r="V25" s="526"/>
    </row>
    <row r="26" spans="1:22" ht="15.75">
      <c r="A26" s="607"/>
      <c r="B26" s="609"/>
      <c r="C26" s="608"/>
      <c r="D26" s="607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607"/>
      <c r="P26" s="526"/>
      <c r="Q26" s="526"/>
      <c r="R26" s="526"/>
      <c r="S26" s="526"/>
      <c r="T26" s="526"/>
      <c r="U26" s="525"/>
      <c r="V26" s="526"/>
    </row>
    <row r="27" spans="1:22" ht="15.75">
      <c r="A27" s="607"/>
      <c r="B27" s="609"/>
      <c r="C27" s="608"/>
      <c r="D27" s="607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607"/>
      <c r="P27" s="526"/>
      <c r="Q27" s="526"/>
      <c r="R27" s="526"/>
      <c r="S27" s="526"/>
      <c r="T27" s="526"/>
      <c r="U27" s="525"/>
      <c r="V27" s="526"/>
    </row>
    <row r="28" spans="1:22" ht="15.75">
      <c r="A28" s="607"/>
      <c r="B28" s="610"/>
      <c r="C28" s="608"/>
      <c r="D28" s="607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607"/>
      <c r="P28" s="526"/>
      <c r="Q28" s="526"/>
      <c r="R28" s="526"/>
      <c r="S28" s="526"/>
      <c r="T28" s="526"/>
      <c r="U28" s="525"/>
      <c r="V28" s="526"/>
    </row>
  </sheetData>
  <mergeCells count="22">
    <mergeCell ref="B20:P20"/>
    <mergeCell ref="A1:P1"/>
    <mergeCell ref="A2:P2"/>
    <mergeCell ref="A3:P3"/>
    <mergeCell ref="A4:P4"/>
    <mergeCell ref="A5:A6"/>
    <mergeCell ref="M15:N15"/>
    <mergeCell ref="M16:N16"/>
    <mergeCell ref="B19:P19"/>
    <mergeCell ref="B5:B6"/>
    <mergeCell ref="C5:C6"/>
    <mergeCell ref="D5:D6"/>
    <mergeCell ref="E5:E6"/>
    <mergeCell ref="F5:J5"/>
    <mergeCell ref="T5:T6"/>
    <mergeCell ref="M10:N10"/>
    <mergeCell ref="K5:K6"/>
    <mergeCell ref="L5:L6"/>
    <mergeCell ref="M5:N5"/>
    <mergeCell ref="O5:P5"/>
    <mergeCell ref="R5:R6"/>
    <mergeCell ref="S5:S6"/>
  </mergeCells>
  <phoneticPr fontId="14" type="noConversion"/>
  <pageMargins left="0.91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Q16"/>
  <sheetViews>
    <sheetView zoomScale="90" zoomScaleNormal="90" workbookViewId="0">
      <selection activeCell="M9" sqref="M9"/>
    </sheetView>
  </sheetViews>
  <sheetFormatPr defaultRowHeight="15"/>
  <cols>
    <col min="1" max="1" width="4.5" customWidth="1"/>
    <col min="2" max="2" width="19.625" customWidth="1"/>
    <col min="3" max="3" width="6.25" customWidth="1"/>
    <col min="4" max="4" width="7.125" customWidth="1"/>
    <col min="5" max="5" width="7.625" customWidth="1"/>
    <col min="6" max="6" width="5.25" customWidth="1"/>
    <col min="7" max="7" width="7.875" customWidth="1"/>
    <col min="8" max="8" width="6.625" customWidth="1"/>
    <col min="9" max="9" width="7.375" customWidth="1"/>
    <col min="10" max="10" width="7.875" customWidth="1"/>
    <col min="11" max="11" width="7" customWidth="1"/>
    <col min="12" max="12" width="6.875" customWidth="1"/>
    <col min="13" max="13" width="8.25" customWidth="1"/>
    <col min="14" max="14" width="7.5" customWidth="1"/>
    <col min="15" max="16" width="7.625" customWidth="1"/>
    <col min="17" max="17" width="6.625" customWidth="1"/>
  </cols>
  <sheetData>
    <row r="1" spans="1:17" s="10" customFormat="1" ht="31.5" customHeight="1">
      <c r="A1" s="1132" t="s">
        <v>771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</row>
    <row r="2" spans="1:17" ht="18">
      <c r="A2" s="4"/>
    </row>
    <row r="3" spans="1:17" ht="18">
      <c r="A3" s="5"/>
    </row>
    <row r="4" spans="1:17" ht="45.75" customHeight="1">
      <c r="A4" s="1138" t="s">
        <v>14</v>
      </c>
      <c r="B4" s="1130" t="s">
        <v>38</v>
      </c>
      <c r="C4" s="1133" t="s">
        <v>421</v>
      </c>
      <c r="D4" s="1134"/>
      <c r="E4" s="1134"/>
      <c r="F4" s="1133" t="s">
        <v>423</v>
      </c>
      <c r="G4" s="1134"/>
      <c r="H4" s="1135"/>
      <c r="I4" s="1133" t="s">
        <v>422</v>
      </c>
      <c r="J4" s="1134"/>
      <c r="K4" s="1135"/>
      <c r="L4" s="1133" t="s">
        <v>424</v>
      </c>
      <c r="M4" s="1134"/>
      <c r="N4" s="1135"/>
      <c r="O4" s="1130" t="s">
        <v>199</v>
      </c>
      <c r="P4" s="1130"/>
      <c r="Q4" s="1130"/>
    </row>
    <row r="5" spans="1:17" ht="46.5" customHeight="1">
      <c r="A5" s="1138"/>
      <c r="B5" s="1139"/>
      <c r="C5" s="710" t="s">
        <v>772</v>
      </c>
      <c r="D5" s="752" t="s">
        <v>770</v>
      </c>
      <c r="E5" s="16" t="s">
        <v>0</v>
      </c>
      <c r="F5" s="759" t="s">
        <v>772</v>
      </c>
      <c r="G5" s="758" t="s">
        <v>770</v>
      </c>
      <c r="H5" s="16" t="s">
        <v>0</v>
      </c>
      <c r="I5" s="759" t="s">
        <v>772</v>
      </c>
      <c r="J5" s="758" t="s">
        <v>770</v>
      </c>
      <c r="K5" s="455" t="s">
        <v>0</v>
      </c>
      <c r="L5" s="759" t="s">
        <v>772</v>
      </c>
      <c r="M5" s="758" t="s">
        <v>770</v>
      </c>
      <c r="N5" s="455" t="s">
        <v>0</v>
      </c>
      <c r="O5" s="759" t="s">
        <v>772</v>
      </c>
      <c r="P5" s="758" t="s">
        <v>770</v>
      </c>
      <c r="Q5" s="455" t="s">
        <v>0</v>
      </c>
    </row>
    <row r="6" spans="1:17" ht="33.75" customHeight="1">
      <c r="A6" s="141">
        <v>1</v>
      </c>
      <c r="B6" s="142" t="s">
        <v>420</v>
      </c>
      <c r="C6" s="144">
        <v>0</v>
      </c>
      <c r="D6" s="143">
        <v>0</v>
      </c>
      <c r="E6" s="145">
        <v>0</v>
      </c>
      <c r="F6" s="257">
        <v>0</v>
      </c>
      <c r="G6" s="257">
        <v>0</v>
      </c>
      <c r="H6" s="257">
        <v>0</v>
      </c>
      <c r="I6" s="144">
        <v>0</v>
      </c>
      <c r="J6" s="257">
        <v>0</v>
      </c>
      <c r="K6" s="144">
        <v>0</v>
      </c>
      <c r="L6" s="144">
        <v>0</v>
      </c>
      <c r="M6" s="257">
        <v>0</v>
      </c>
      <c r="N6" s="144">
        <v>0</v>
      </c>
      <c r="O6" s="144">
        <v>0</v>
      </c>
      <c r="P6" s="144">
        <v>0</v>
      </c>
      <c r="Q6" s="144">
        <v>0</v>
      </c>
    </row>
    <row r="7" spans="1:17" ht="33.75" customHeight="1">
      <c r="A7" s="146">
        <v>2</v>
      </c>
      <c r="B7" s="117" t="s">
        <v>98</v>
      </c>
      <c r="C7" s="147">
        <v>0</v>
      </c>
      <c r="D7" s="147">
        <v>0</v>
      </c>
      <c r="E7" s="150">
        <v>0</v>
      </c>
      <c r="F7" s="648">
        <v>1</v>
      </c>
      <c r="G7" s="648">
        <v>1</v>
      </c>
      <c r="H7" s="658">
        <f>G7/F7*100</f>
        <v>100</v>
      </c>
      <c r="I7" s="148">
        <v>4</v>
      </c>
      <c r="J7" s="648">
        <v>4</v>
      </c>
      <c r="K7" s="150">
        <v>100</v>
      </c>
      <c r="L7" s="148">
        <v>4</v>
      </c>
      <c r="M7" s="648">
        <v>4</v>
      </c>
      <c r="N7" s="150">
        <f>M7/L7*100</f>
        <v>100</v>
      </c>
      <c r="O7" s="148">
        <v>0</v>
      </c>
      <c r="P7" s="148">
        <v>0</v>
      </c>
      <c r="Q7" s="148">
        <v>0</v>
      </c>
    </row>
    <row r="8" spans="1:17" ht="33.75" customHeight="1">
      <c r="A8" s="146">
        <v>3</v>
      </c>
      <c r="B8" s="117" t="s">
        <v>101</v>
      </c>
      <c r="C8" s="147">
        <v>2</v>
      </c>
      <c r="D8" s="147">
        <v>0</v>
      </c>
      <c r="E8" s="147">
        <v>0</v>
      </c>
      <c r="F8" s="648">
        <v>0</v>
      </c>
      <c r="G8" s="648">
        <v>0</v>
      </c>
      <c r="H8" s="658"/>
      <c r="I8" s="148">
        <v>6</v>
      </c>
      <c r="J8" s="648">
        <v>6</v>
      </c>
      <c r="K8" s="150">
        <v>100</v>
      </c>
      <c r="L8" s="148">
        <v>6</v>
      </c>
      <c r="M8" s="648">
        <v>6</v>
      </c>
      <c r="N8" s="150">
        <f t="shared" ref="N8:N13" si="0">M8/L8*100</f>
        <v>100</v>
      </c>
      <c r="O8" s="148">
        <v>0</v>
      </c>
      <c r="P8" s="148">
        <v>0</v>
      </c>
      <c r="Q8" s="148">
        <v>0</v>
      </c>
    </row>
    <row r="9" spans="1:17" ht="33.75" customHeight="1">
      <c r="A9" s="146">
        <v>4</v>
      </c>
      <c r="B9" s="117" t="s">
        <v>99</v>
      </c>
      <c r="C9" s="148">
        <v>1</v>
      </c>
      <c r="D9" s="148">
        <v>1</v>
      </c>
      <c r="E9" s="650">
        <f>D9/C9*100</f>
        <v>100</v>
      </c>
      <c r="F9" s="148">
        <v>1</v>
      </c>
      <c r="G9" s="148">
        <v>1</v>
      </c>
      <c r="H9" s="658">
        <f>G9/F9*100</f>
        <v>100</v>
      </c>
      <c r="I9" s="148">
        <v>24</v>
      </c>
      <c r="J9" s="648">
        <v>24</v>
      </c>
      <c r="K9" s="150">
        <v>100</v>
      </c>
      <c r="L9" s="148">
        <v>26</v>
      </c>
      <c r="M9" s="648">
        <v>26</v>
      </c>
      <c r="N9" s="150">
        <f t="shared" si="0"/>
        <v>100</v>
      </c>
      <c r="O9" s="148">
        <v>0</v>
      </c>
      <c r="P9" s="148">
        <v>0</v>
      </c>
      <c r="Q9" s="148">
        <v>0</v>
      </c>
    </row>
    <row r="10" spans="1:17" ht="33.75" customHeight="1">
      <c r="A10" s="146">
        <v>5</v>
      </c>
      <c r="B10" s="117" t="s">
        <v>95</v>
      </c>
      <c r="C10" s="757">
        <v>0</v>
      </c>
      <c r="D10" s="648">
        <v>0</v>
      </c>
      <c r="E10" s="757">
        <v>0</v>
      </c>
      <c r="F10" s="148">
        <v>1</v>
      </c>
      <c r="G10" s="648">
        <v>1</v>
      </c>
      <c r="H10" s="658">
        <f>G10/F10*100</f>
        <v>100</v>
      </c>
      <c r="I10" s="148">
        <v>2</v>
      </c>
      <c r="J10" s="648">
        <v>2</v>
      </c>
      <c r="K10" s="150">
        <v>100</v>
      </c>
      <c r="L10" s="148">
        <v>4</v>
      </c>
      <c r="M10" s="648">
        <v>3</v>
      </c>
      <c r="N10" s="150">
        <f t="shared" si="0"/>
        <v>75</v>
      </c>
      <c r="O10" s="148">
        <v>1</v>
      </c>
      <c r="P10" s="148">
        <v>0</v>
      </c>
      <c r="Q10" s="650">
        <f>P10/O10*100</f>
        <v>0</v>
      </c>
    </row>
    <row r="11" spans="1:17" ht="33.75" customHeight="1">
      <c r="A11" s="146">
        <v>6</v>
      </c>
      <c r="B11" s="117" t="s">
        <v>148</v>
      </c>
      <c r="C11" s="148">
        <v>0</v>
      </c>
      <c r="D11" s="148">
        <v>1</v>
      </c>
      <c r="E11" s="148">
        <v>0</v>
      </c>
      <c r="F11" s="148">
        <v>0</v>
      </c>
      <c r="G11" s="147">
        <v>0</v>
      </c>
      <c r="H11" s="658"/>
      <c r="I11" s="148">
        <v>4</v>
      </c>
      <c r="J11" s="648">
        <v>4</v>
      </c>
      <c r="K11" s="150">
        <v>100</v>
      </c>
      <c r="L11" s="148">
        <v>4</v>
      </c>
      <c r="M11" s="648">
        <v>5</v>
      </c>
      <c r="N11" s="150">
        <f t="shared" si="0"/>
        <v>125</v>
      </c>
      <c r="O11" s="148">
        <v>0</v>
      </c>
      <c r="P11" s="148">
        <v>0</v>
      </c>
      <c r="Q11" s="148">
        <v>0</v>
      </c>
    </row>
    <row r="12" spans="1:17" ht="33.75" customHeight="1">
      <c r="A12" s="651">
        <v>7</v>
      </c>
      <c r="B12" s="266" t="s">
        <v>39</v>
      </c>
      <c r="C12" s="652">
        <v>0</v>
      </c>
      <c r="D12" s="649">
        <v>0</v>
      </c>
      <c r="E12" s="649">
        <v>0</v>
      </c>
      <c r="F12" s="652">
        <v>0</v>
      </c>
      <c r="G12" s="653">
        <v>0</v>
      </c>
      <c r="H12" s="659"/>
      <c r="I12" s="652">
        <v>3</v>
      </c>
      <c r="J12" s="649">
        <v>3</v>
      </c>
      <c r="K12" s="154">
        <v>100</v>
      </c>
      <c r="L12" s="652">
        <v>3</v>
      </c>
      <c r="M12" s="653">
        <v>3</v>
      </c>
      <c r="N12" s="154">
        <f t="shared" si="0"/>
        <v>100</v>
      </c>
      <c r="O12" s="652">
        <v>0</v>
      </c>
      <c r="P12" s="652">
        <v>0</v>
      </c>
      <c r="Q12" s="652">
        <v>0</v>
      </c>
    </row>
    <row r="13" spans="1:17" ht="33.75" customHeight="1">
      <c r="A13" s="1136" t="s">
        <v>13</v>
      </c>
      <c r="B13" s="1137"/>
      <c r="C13" s="149">
        <f>C6+C7+C8+C9+C10+C11+C12</f>
        <v>3</v>
      </c>
      <c r="D13" s="215">
        <f>D6+D7+D8+D9+D10+D11+D12</f>
        <v>2</v>
      </c>
      <c r="E13" s="162">
        <f>D13/C13*100</f>
        <v>66.666666666666657</v>
      </c>
      <c r="F13" s="161">
        <f>F6+F7+F8+F9+F10+F11+F12</f>
        <v>3</v>
      </c>
      <c r="G13" s="161">
        <f>G6+G7+G8+G9+G10+G11+G12</f>
        <v>3</v>
      </c>
      <c r="H13" s="660">
        <f>G13/F13*100</f>
        <v>100</v>
      </c>
      <c r="I13" s="149">
        <f>I6+I7+I8+I9+I10+I11+I12</f>
        <v>43</v>
      </c>
      <c r="J13" s="149">
        <f>J6+J7+J8+J9+J10+J11+J12</f>
        <v>43</v>
      </c>
      <c r="K13" s="349">
        <f>J13/I13*100</f>
        <v>100</v>
      </c>
      <c r="L13" s="149">
        <f>L6+L7+L8+L9+L10+L11+L12</f>
        <v>47</v>
      </c>
      <c r="M13" s="149">
        <f>M6+M7+M8+M9+M10+M11+M12</f>
        <v>47</v>
      </c>
      <c r="N13" s="155">
        <f t="shared" si="0"/>
        <v>100</v>
      </c>
      <c r="O13" s="149">
        <f>SUM(O6:O12)</f>
        <v>1</v>
      </c>
      <c r="P13" s="149">
        <f>SUM(P6:P12)</f>
        <v>0</v>
      </c>
      <c r="Q13" s="155">
        <f>P13/O13*100</f>
        <v>0</v>
      </c>
    </row>
    <row r="14" spans="1:1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8">
      <c r="A15" s="6"/>
    </row>
    <row r="16" spans="1:17" ht="18">
      <c r="A16" s="6"/>
    </row>
  </sheetData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honeticPr fontId="14" type="noConversion"/>
  <pageMargins left="0.43" right="0.25" top="0.9" bottom="1" header="0.25" footer="0.2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L15"/>
  <sheetViews>
    <sheetView zoomScale="80" zoomScaleNormal="80" workbookViewId="0">
      <selection activeCell="Q7" sqref="Q7"/>
    </sheetView>
  </sheetViews>
  <sheetFormatPr defaultRowHeight="15"/>
  <cols>
    <col min="1" max="1" width="6.25" customWidth="1"/>
    <col min="2" max="2" width="24.125" customWidth="1"/>
    <col min="3" max="3" width="10.375" customWidth="1"/>
    <col min="4" max="4" width="12" customWidth="1"/>
    <col min="5" max="5" width="9.5" customWidth="1"/>
    <col min="6" max="6" width="9.75" customWidth="1"/>
    <col min="7" max="7" width="9.125" customWidth="1"/>
    <col min="8" max="8" width="7.75" customWidth="1"/>
    <col min="9" max="9" width="10.75" customWidth="1"/>
    <col min="10" max="10" width="11.375" customWidth="1"/>
    <col min="11" max="11" width="10.375" customWidth="1"/>
  </cols>
  <sheetData>
    <row r="1" spans="1:12" ht="30.75" customHeight="1">
      <c r="A1" s="1132" t="s">
        <v>769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</row>
    <row r="2" spans="1:12" ht="22.5">
      <c r="B2" s="8"/>
    </row>
    <row r="3" spans="1:12" ht="43.5" customHeight="1">
      <c r="A3" s="1141" t="s">
        <v>14</v>
      </c>
      <c r="B3" s="1130" t="s">
        <v>38</v>
      </c>
      <c r="C3" s="1117" t="s">
        <v>36</v>
      </c>
      <c r="D3" s="1140"/>
      <c r="E3" s="1140"/>
      <c r="F3" s="1117" t="s">
        <v>37</v>
      </c>
      <c r="G3" s="1140"/>
      <c r="H3" s="1118"/>
      <c r="I3" s="1133" t="s">
        <v>466</v>
      </c>
      <c r="J3" s="1134"/>
      <c r="K3" s="1135"/>
    </row>
    <row r="4" spans="1:12" ht="43.5" customHeight="1">
      <c r="A4" s="1142"/>
      <c r="B4" s="1139"/>
      <c r="C4" s="453" t="s">
        <v>752</v>
      </c>
      <c r="D4" s="752" t="s">
        <v>770</v>
      </c>
      <c r="E4" s="453" t="s">
        <v>0</v>
      </c>
      <c r="F4" s="453" t="s">
        <v>752</v>
      </c>
      <c r="G4" s="758" t="s">
        <v>770</v>
      </c>
      <c r="H4" s="454" t="s">
        <v>0</v>
      </c>
      <c r="I4" s="453" t="s">
        <v>752</v>
      </c>
      <c r="J4" s="758" t="s">
        <v>770</v>
      </c>
      <c r="K4" s="453" t="s">
        <v>0</v>
      </c>
    </row>
    <row r="5" spans="1:12" ht="38.25" customHeight="1">
      <c r="A5" s="113">
        <v>1</v>
      </c>
      <c r="B5" s="279" t="s">
        <v>147</v>
      </c>
      <c r="C5" s="711">
        <v>3000</v>
      </c>
      <c r="D5" s="682">
        <v>1098</v>
      </c>
      <c r="E5" s="683">
        <f>D5/C5*100</f>
        <v>36.6</v>
      </c>
      <c r="F5" s="709">
        <v>0</v>
      </c>
      <c r="G5" s="709">
        <v>0</v>
      </c>
      <c r="H5" s="709">
        <v>0</v>
      </c>
      <c r="I5" s="709">
        <v>0</v>
      </c>
      <c r="J5" s="709">
        <v>0</v>
      </c>
      <c r="K5" s="709">
        <v>0</v>
      </c>
    </row>
    <row r="6" spans="1:12" ht="38.25" customHeight="1">
      <c r="A6" s="114">
        <v>2</v>
      </c>
      <c r="B6" s="152" t="s">
        <v>98</v>
      </c>
      <c r="C6" s="153">
        <v>3100</v>
      </c>
      <c r="D6" s="330">
        <v>796</v>
      </c>
      <c r="E6" s="151">
        <f t="shared" ref="E6:E11" si="0">D6/C6*100</f>
        <v>25.677419354838708</v>
      </c>
      <c r="F6" s="709">
        <v>0</v>
      </c>
      <c r="G6" s="502">
        <v>0</v>
      </c>
      <c r="H6" s="709">
        <v>0</v>
      </c>
      <c r="I6" s="463">
        <v>82</v>
      </c>
      <c r="J6" s="463">
        <v>82</v>
      </c>
      <c r="K6" s="729">
        <f>J6/I6*100</f>
        <v>100</v>
      </c>
    </row>
    <row r="7" spans="1:12" ht="38.25" customHeight="1">
      <c r="A7" s="114">
        <v>3</v>
      </c>
      <c r="B7" s="152" t="s">
        <v>93</v>
      </c>
      <c r="C7" s="153">
        <v>6000</v>
      </c>
      <c r="D7" s="330">
        <v>4705</v>
      </c>
      <c r="E7" s="151">
        <f t="shared" si="0"/>
        <v>78.416666666666671</v>
      </c>
      <c r="F7" s="709">
        <v>0</v>
      </c>
      <c r="G7" s="709">
        <v>0</v>
      </c>
      <c r="H7" s="709">
        <v>0</v>
      </c>
      <c r="I7" s="709">
        <v>0</v>
      </c>
      <c r="J7" s="709">
        <v>0</v>
      </c>
      <c r="K7" s="709">
        <v>0</v>
      </c>
    </row>
    <row r="8" spans="1:12" ht="38.25" customHeight="1">
      <c r="A8" s="114">
        <v>4</v>
      </c>
      <c r="B8" s="152" t="s">
        <v>99</v>
      </c>
      <c r="C8" s="153">
        <v>4300</v>
      </c>
      <c r="D8" s="330">
        <v>2392</v>
      </c>
      <c r="E8" s="151">
        <f t="shared" si="0"/>
        <v>55.627906976744192</v>
      </c>
      <c r="F8" s="709">
        <v>0</v>
      </c>
      <c r="G8" s="709">
        <v>0</v>
      </c>
      <c r="H8" s="709">
        <v>0</v>
      </c>
      <c r="I8" s="463">
        <v>60</v>
      </c>
      <c r="J8" s="463">
        <v>60</v>
      </c>
      <c r="K8" s="729">
        <f>J8/I8*100</f>
        <v>100</v>
      </c>
    </row>
    <row r="9" spans="1:12" ht="38.25" customHeight="1">
      <c r="A9" s="114">
        <v>5</v>
      </c>
      <c r="B9" s="152" t="s">
        <v>95</v>
      </c>
      <c r="C9" s="153">
        <v>6100</v>
      </c>
      <c r="D9" s="330">
        <v>2693</v>
      </c>
      <c r="E9" s="151">
        <f t="shared" si="0"/>
        <v>44.147540983606561</v>
      </c>
      <c r="F9" s="709">
        <v>0</v>
      </c>
      <c r="G9" s="709">
        <v>0</v>
      </c>
      <c r="H9" s="709">
        <v>0</v>
      </c>
      <c r="I9" s="293"/>
      <c r="J9" s="463">
        <v>0</v>
      </c>
      <c r="K9" s="463">
        <v>0</v>
      </c>
      <c r="L9" s="1"/>
    </row>
    <row r="10" spans="1:12" ht="38.25" customHeight="1">
      <c r="A10" s="114">
        <v>6</v>
      </c>
      <c r="B10" s="152" t="s">
        <v>96</v>
      </c>
      <c r="C10" s="153">
        <v>10900</v>
      </c>
      <c r="D10" s="330">
        <v>5010</v>
      </c>
      <c r="E10" s="151">
        <f t="shared" si="0"/>
        <v>45.963302752293579</v>
      </c>
      <c r="F10" s="709">
        <v>0</v>
      </c>
      <c r="G10" s="709">
        <v>0</v>
      </c>
      <c r="H10" s="709">
        <v>0</v>
      </c>
      <c r="I10" s="502">
        <v>0</v>
      </c>
      <c r="J10" s="463">
        <v>0</v>
      </c>
      <c r="K10" s="463">
        <v>0</v>
      </c>
      <c r="L10" s="1"/>
    </row>
    <row r="11" spans="1:12" ht="38.25" customHeight="1">
      <c r="A11" s="114">
        <v>7</v>
      </c>
      <c r="B11" s="331" t="s">
        <v>103</v>
      </c>
      <c r="C11" s="153">
        <v>3600</v>
      </c>
      <c r="D11" s="330">
        <v>2664</v>
      </c>
      <c r="E11" s="151">
        <f t="shared" si="0"/>
        <v>74</v>
      </c>
      <c r="F11" s="709">
        <v>0</v>
      </c>
      <c r="G11" s="709">
        <v>0</v>
      </c>
      <c r="H11" s="709">
        <v>0</v>
      </c>
      <c r="I11" s="502">
        <v>0</v>
      </c>
      <c r="J11" s="463">
        <v>0</v>
      </c>
      <c r="K11" s="463">
        <v>0</v>
      </c>
    </row>
    <row r="12" spans="1:12" ht="38.25" customHeight="1">
      <c r="A12" s="114">
        <v>8</v>
      </c>
      <c r="B12" s="331" t="s">
        <v>493</v>
      </c>
      <c r="C12" s="654"/>
      <c r="D12" s="655">
        <v>0</v>
      </c>
      <c r="E12" s="656"/>
      <c r="F12" s="657"/>
      <c r="G12" s="709">
        <v>0</v>
      </c>
      <c r="H12" s="656"/>
      <c r="I12" s="649"/>
      <c r="J12" s="649"/>
      <c r="K12" s="649"/>
    </row>
    <row r="13" spans="1:12" ht="38.25" customHeight="1">
      <c r="A13" s="1143" t="s">
        <v>13</v>
      </c>
      <c r="B13" s="1144"/>
      <c r="C13" s="238">
        <f>SUM(C5:C11)</f>
        <v>37000</v>
      </c>
      <c r="D13" s="238">
        <f>SUM(D5:D12)</f>
        <v>19358</v>
      </c>
      <c r="E13" s="239">
        <f>D13/C13*100</f>
        <v>52.318918918918925</v>
      </c>
      <c r="F13" s="294">
        <f>SUM(F5:F11)</f>
        <v>0</v>
      </c>
      <c r="G13" s="369">
        <f>SUM(G5:G12)</f>
        <v>0</v>
      </c>
      <c r="H13" s="369">
        <f>SUM(H5:H12)</f>
        <v>0</v>
      </c>
      <c r="I13" s="369">
        <f>SUM(I5:I12)</f>
        <v>142</v>
      </c>
      <c r="J13" s="369">
        <f>SUM(J5:J12)</f>
        <v>142</v>
      </c>
      <c r="K13" s="712">
        <f>J13/I13*100</f>
        <v>100</v>
      </c>
    </row>
    <row r="14" spans="1:12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.75">
      <c r="B15" s="7"/>
    </row>
  </sheetData>
  <mergeCells count="7">
    <mergeCell ref="A1:K1"/>
    <mergeCell ref="F3:H3"/>
    <mergeCell ref="A3:A4"/>
    <mergeCell ref="A13:B13"/>
    <mergeCell ref="C3:E3"/>
    <mergeCell ref="B3:B4"/>
    <mergeCell ref="I3:K3"/>
  </mergeCells>
  <phoneticPr fontId="14" type="noConversion"/>
  <pageMargins left="0.67" right="0.3" top="0.66" bottom="0.8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N406"/>
  <sheetViews>
    <sheetView topLeftCell="B1" zoomScale="110" zoomScaleNormal="11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G8" sqref="G8"/>
    </sheetView>
  </sheetViews>
  <sheetFormatPr defaultRowHeight="15.75"/>
  <cols>
    <col min="1" max="1" width="4.375" style="687" customWidth="1"/>
    <col min="2" max="2" width="20.625" style="687" customWidth="1"/>
    <col min="3" max="3" width="11.25" style="195" customWidth="1"/>
    <col min="4" max="4" width="9.625" style="195" customWidth="1"/>
    <col min="5" max="5" width="8.5" style="195" customWidth="1"/>
    <col min="6" max="6" width="9.25" style="195" customWidth="1"/>
    <col min="7" max="7" width="12.125" style="195" customWidth="1"/>
    <col min="8" max="8" width="6.5" style="195" customWidth="1"/>
    <col min="9" max="9" width="8" style="195" customWidth="1"/>
    <col min="10" max="10" width="8.75" style="195" customWidth="1"/>
    <col min="11" max="11" width="7.125" style="195" customWidth="1"/>
    <col min="12" max="12" width="7.375" style="195" customWidth="1"/>
    <col min="13" max="13" width="9.25" style="195" customWidth="1"/>
    <col min="14" max="14" width="7.5" style="195" customWidth="1"/>
    <col min="15" max="16384" width="9" style="687"/>
  </cols>
  <sheetData>
    <row r="1" spans="1:14" ht="39" customHeight="1">
      <c r="A1" s="1612" t="s">
        <v>917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</row>
    <row r="2" spans="1:14" ht="28.5" customHeight="1">
      <c r="A2" s="1597"/>
    </row>
    <row r="3" spans="1:14" ht="26.25" customHeight="1">
      <c r="A3" s="1598" t="s">
        <v>14</v>
      </c>
      <c r="B3" s="1599" t="s">
        <v>221</v>
      </c>
      <c r="C3" s="1613" t="s">
        <v>400</v>
      </c>
      <c r="D3" s="1614"/>
      <c r="E3" s="1599"/>
      <c r="F3" s="1613" t="s">
        <v>401</v>
      </c>
      <c r="G3" s="1614"/>
      <c r="H3" s="1599"/>
      <c r="I3" s="1613" t="s">
        <v>402</v>
      </c>
      <c r="J3" s="1614"/>
      <c r="K3" s="1599"/>
      <c r="L3" s="1613" t="s">
        <v>826</v>
      </c>
      <c r="M3" s="1614"/>
      <c r="N3" s="1599"/>
    </row>
    <row r="4" spans="1:14" ht="19.5" customHeight="1">
      <c r="A4" s="1600"/>
      <c r="B4" s="1601"/>
      <c r="C4" s="1615"/>
      <c r="D4" s="1564"/>
      <c r="E4" s="1603"/>
      <c r="F4" s="1615"/>
      <c r="G4" s="1564"/>
      <c r="H4" s="1603"/>
      <c r="I4" s="1615"/>
      <c r="J4" s="1564"/>
      <c r="K4" s="1603"/>
      <c r="L4" s="1615"/>
      <c r="M4" s="1564"/>
      <c r="N4" s="1603"/>
    </row>
    <row r="5" spans="1:14" ht="45" customHeight="1">
      <c r="A5" s="1602"/>
      <c r="B5" s="1603"/>
      <c r="C5" s="1616" t="s">
        <v>870</v>
      </c>
      <c r="D5" s="1616" t="s">
        <v>902</v>
      </c>
      <c r="E5" s="1616" t="s">
        <v>0</v>
      </c>
      <c r="F5" s="1616" t="str">
        <f>C5</f>
        <v>KH 
2022</v>
      </c>
      <c r="G5" s="1616" t="str">
        <f>D5</f>
        <v xml:space="preserve">TH 9 tháng </v>
      </c>
      <c r="H5" s="1616" t="s">
        <v>0</v>
      </c>
      <c r="I5" s="1616" t="str">
        <f>C5</f>
        <v>KH 
2022</v>
      </c>
      <c r="J5" s="1616" t="str">
        <f>D5</f>
        <v xml:space="preserve">TH 9 tháng </v>
      </c>
      <c r="K5" s="1616" t="s">
        <v>0</v>
      </c>
      <c r="L5" s="1616" t="str">
        <f>C5</f>
        <v>KH 
2022</v>
      </c>
      <c r="M5" s="1616" t="str">
        <f>D5</f>
        <v xml:space="preserve">TH 9 tháng </v>
      </c>
      <c r="N5" s="1616" t="s">
        <v>0</v>
      </c>
    </row>
    <row r="6" spans="1:14" ht="30" customHeight="1">
      <c r="A6" s="1604">
        <v>1</v>
      </c>
      <c r="B6" s="1605" t="s">
        <v>464</v>
      </c>
      <c r="C6" s="1617">
        <v>600</v>
      </c>
      <c r="D6" s="1618">
        <v>3</v>
      </c>
      <c r="E6" s="1619">
        <f t="shared" ref="E6:E13" si="0">D6/C6*100</f>
        <v>0.5</v>
      </c>
      <c r="F6" s="1618">
        <v>700</v>
      </c>
      <c r="G6" s="1620">
        <v>0</v>
      </c>
      <c r="H6" s="1619">
        <f t="shared" ref="H6:H13" si="1">G6/F6*100</f>
        <v>0</v>
      </c>
      <c r="I6" s="1618">
        <v>5</v>
      </c>
      <c r="J6" s="1620">
        <v>0</v>
      </c>
      <c r="K6" s="1619">
        <f t="shared" ref="K6:K14" si="2">J6/I6*100</f>
        <v>0</v>
      </c>
      <c r="L6" s="1618">
        <v>5</v>
      </c>
      <c r="M6" s="1620">
        <v>0</v>
      </c>
      <c r="N6" s="1619">
        <f t="shared" ref="N6:N13" si="3">M6/L6*100</f>
        <v>0</v>
      </c>
    </row>
    <row r="7" spans="1:14" ht="30" customHeight="1">
      <c r="A7" s="1604">
        <v>2</v>
      </c>
      <c r="B7" s="1606" t="s">
        <v>741</v>
      </c>
      <c r="C7" s="1617">
        <v>9000</v>
      </c>
      <c r="D7" s="1618">
        <v>3178</v>
      </c>
      <c r="E7" s="1619">
        <f t="shared" si="0"/>
        <v>35.31111111111111</v>
      </c>
      <c r="F7" s="1618">
        <v>5000</v>
      </c>
      <c r="G7" s="1618">
        <v>2921</v>
      </c>
      <c r="H7" s="1619">
        <f t="shared" si="1"/>
        <v>58.42</v>
      </c>
      <c r="I7" s="1618">
        <v>100</v>
      </c>
      <c r="J7" s="1618">
        <v>84</v>
      </c>
      <c r="K7" s="1619">
        <f t="shared" si="2"/>
        <v>84</v>
      </c>
      <c r="L7" s="1618">
        <v>250</v>
      </c>
      <c r="M7" s="1618">
        <v>148</v>
      </c>
      <c r="N7" s="1621">
        <f t="shared" si="3"/>
        <v>59.199999999999996</v>
      </c>
    </row>
    <row r="8" spans="1:14" ht="30" customHeight="1">
      <c r="A8" s="1604">
        <v>3</v>
      </c>
      <c r="B8" s="1606" t="s">
        <v>39</v>
      </c>
      <c r="C8" s="1617">
        <v>600</v>
      </c>
      <c r="D8" s="1618">
        <v>462</v>
      </c>
      <c r="E8" s="1619">
        <f t="shared" si="0"/>
        <v>77</v>
      </c>
      <c r="F8" s="1618">
        <v>500</v>
      </c>
      <c r="G8" s="1618">
        <v>396</v>
      </c>
      <c r="H8" s="1621">
        <f t="shared" si="1"/>
        <v>79.2</v>
      </c>
      <c r="I8" s="1618">
        <v>5</v>
      </c>
      <c r="J8" s="1618">
        <v>2</v>
      </c>
      <c r="K8" s="1619">
        <f t="shared" si="2"/>
        <v>40</v>
      </c>
      <c r="L8" s="1618">
        <v>5</v>
      </c>
      <c r="M8" s="1618">
        <v>2</v>
      </c>
      <c r="N8" s="1621">
        <f t="shared" si="3"/>
        <v>40</v>
      </c>
    </row>
    <row r="9" spans="1:14" ht="30" customHeight="1">
      <c r="A9" s="1604">
        <v>4</v>
      </c>
      <c r="B9" s="1606" t="s">
        <v>100</v>
      </c>
      <c r="C9" s="1617">
        <v>1100</v>
      </c>
      <c r="D9" s="1618">
        <v>1333</v>
      </c>
      <c r="E9" s="1619">
        <f t="shared" si="0"/>
        <v>121.18181818181819</v>
      </c>
      <c r="F9" s="1618">
        <v>1000</v>
      </c>
      <c r="G9" s="1618">
        <v>707</v>
      </c>
      <c r="H9" s="1621">
        <f t="shared" si="1"/>
        <v>70.7</v>
      </c>
      <c r="I9" s="1618">
        <v>20</v>
      </c>
      <c r="J9" s="1618">
        <v>3</v>
      </c>
      <c r="K9" s="1621">
        <f t="shared" si="2"/>
        <v>15</v>
      </c>
      <c r="L9" s="1618">
        <v>20</v>
      </c>
      <c r="M9" s="1618">
        <v>3</v>
      </c>
      <c r="N9" s="1621">
        <f t="shared" si="3"/>
        <v>15</v>
      </c>
    </row>
    <row r="10" spans="1:14" ht="30" customHeight="1">
      <c r="A10" s="1604">
        <v>5</v>
      </c>
      <c r="B10" s="1606" t="s">
        <v>148</v>
      </c>
      <c r="C10" s="1617">
        <v>1100</v>
      </c>
      <c r="D10" s="1618">
        <v>553</v>
      </c>
      <c r="E10" s="1619">
        <f t="shared" si="0"/>
        <v>50.272727272727266</v>
      </c>
      <c r="F10" s="1618">
        <v>1000</v>
      </c>
      <c r="G10" s="1618">
        <v>585</v>
      </c>
      <c r="H10" s="1621">
        <f t="shared" si="1"/>
        <v>58.5</v>
      </c>
      <c r="I10" s="1618">
        <v>28</v>
      </c>
      <c r="J10" s="1618">
        <v>3</v>
      </c>
      <c r="K10" s="1619">
        <f t="shared" si="2"/>
        <v>10.714285714285714</v>
      </c>
      <c r="L10" s="1618">
        <v>28</v>
      </c>
      <c r="M10" s="1618">
        <v>11</v>
      </c>
      <c r="N10" s="1621">
        <f t="shared" si="3"/>
        <v>39.285714285714285</v>
      </c>
    </row>
    <row r="11" spans="1:14" ht="30" customHeight="1">
      <c r="A11" s="1604">
        <v>6</v>
      </c>
      <c r="B11" s="1606" t="s">
        <v>94</v>
      </c>
      <c r="C11" s="1617">
        <v>800</v>
      </c>
      <c r="D11" s="1618">
        <v>543</v>
      </c>
      <c r="E11" s="1621">
        <f t="shared" si="0"/>
        <v>67.875</v>
      </c>
      <c r="F11" s="1618">
        <v>700</v>
      </c>
      <c r="G11" s="1618">
        <v>530</v>
      </c>
      <c r="H11" s="1621">
        <f t="shared" si="1"/>
        <v>75.714285714285708</v>
      </c>
      <c r="I11" s="1618">
        <v>8</v>
      </c>
      <c r="J11" s="1618">
        <v>1</v>
      </c>
      <c r="K11" s="1621">
        <f t="shared" si="2"/>
        <v>12.5</v>
      </c>
      <c r="L11" s="1618">
        <v>8</v>
      </c>
      <c r="M11" s="1618">
        <v>4</v>
      </c>
      <c r="N11" s="1621">
        <f t="shared" si="3"/>
        <v>50</v>
      </c>
    </row>
    <row r="12" spans="1:14" ht="30" customHeight="1">
      <c r="A12" s="1604">
        <v>7</v>
      </c>
      <c r="B12" s="1606" t="s">
        <v>93</v>
      </c>
      <c r="C12" s="1617">
        <v>1000</v>
      </c>
      <c r="D12" s="1618">
        <v>196</v>
      </c>
      <c r="E12" s="1621">
        <f t="shared" si="0"/>
        <v>19.600000000000001</v>
      </c>
      <c r="F12" s="1618">
        <v>900</v>
      </c>
      <c r="G12" s="1618">
        <v>240</v>
      </c>
      <c r="H12" s="1621">
        <f t="shared" si="1"/>
        <v>26.666666666666668</v>
      </c>
      <c r="I12" s="1618">
        <v>18</v>
      </c>
      <c r="J12" s="1618">
        <v>13</v>
      </c>
      <c r="K12" s="1621">
        <f t="shared" si="2"/>
        <v>72.222222222222214</v>
      </c>
      <c r="L12" s="1618">
        <v>18</v>
      </c>
      <c r="M12" s="1618">
        <v>17</v>
      </c>
      <c r="N12" s="1621">
        <f t="shared" si="3"/>
        <v>94.444444444444443</v>
      </c>
    </row>
    <row r="13" spans="1:14" ht="30" customHeight="1">
      <c r="A13" s="1604">
        <v>8</v>
      </c>
      <c r="B13" s="1607" t="s">
        <v>92</v>
      </c>
      <c r="C13" s="1622">
        <v>700</v>
      </c>
      <c r="D13" s="1623">
        <v>92</v>
      </c>
      <c r="E13" s="1621">
        <f t="shared" si="0"/>
        <v>13.142857142857142</v>
      </c>
      <c r="F13" s="1623">
        <v>500</v>
      </c>
      <c r="G13" s="1623">
        <v>2</v>
      </c>
      <c r="H13" s="1604">
        <f t="shared" si="1"/>
        <v>0.4</v>
      </c>
      <c r="I13" s="1623">
        <v>6</v>
      </c>
      <c r="J13" s="1620">
        <v>0</v>
      </c>
      <c r="K13" s="1621">
        <f t="shared" si="2"/>
        <v>0</v>
      </c>
      <c r="L13" s="1623">
        <v>6</v>
      </c>
      <c r="M13" s="1623">
        <v>1</v>
      </c>
      <c r="N13" s="1621">
        <f t="shared" si="3"/>
        <v>16.666666666666664</v>
      </c>
    </row>
    <row r="14" spans="1:14" ht="30" customHeight="1">
      <c r="A14" s="1604">
        <v>9</v>
      </c>
      <c r="B14" s="1606" t="s">
        <v>147</v>
      </c>
      <c r="C14" s="1617">
        <v>600</v>
      </c>
      <c r="D14" s="1618">
        <v>523</v>
      </c>
      <c r="E14" s="1621">
        <f t="shared" ref="E14:E15" si="4">D14/C14*100</f>
        <v>87.166666666666671</v>
      </c>
      <c r="F14" s="1618">
        <v>400</v>
      </c>
      <c r="G14" s="1618">
        <v>323</v>
      </c>
      <c r="H14" s="1621">
        <f t="shared" ref="H14" si="5">G14/F14*100</f>
        <v>80.75</v>
      </c>
      <c r="I14" s="1618">
        <v>6</v>
      </c>
      <c r="J14" s="1620">
        <v>0</v>
      </c>
      <c r="K14" s="1621">
        <f t="shared" si="2"/>
        <v>0</v>
      </c>
      <c r="L14" s="1618">
        <v>6</v>
      </c>
      <c r="M14" s="1623">
        <v>1</v>
      </c>
      <c r="N14" s="1621">
        <f t="shared" ref="N14:N15" si="6">M14/L14*100</f>
        <v>16.666666666666664</v>
      </c>
    </row>
    <row r="15" spans="1:14" ht="30" customHeight="1">
      <c r="A15" s="1604">
        <v>10</v>
      </c>
      <c r="B15" s="1605" t="s">
        <v>146</v>
      </c>
      <c r="C15" s="1617">
        <v>1000</v>
      </c>
      <c r="D15" s="1618">
        <v>4958</v>
      </c>
      <c r="E15" s="1619">
        <f t="shared" si="4"/>
        <v>495.8</v>
      </c>
      <c r="F15" s="1618">
        <v>800</v>
      </c>
      <c r="G15" s="1618">
        <v>227</v>
      </c>
      <c r="H15" s="1619">
        <f>G15/F15*100</f>
        <v>28.375</v>
      </c>
      <c r="I15" s="1618">
        <v>14</v>
      </c>
      <c r="J15" s="1618">
        <v>8</v>
      </c>
      <c r="K15" s="1619">
        <f t="shared" ref="K15" si="7">J15/I15*100</f>
        <v>57.142857142857139</v>
      </c>
      <c r="L15" s="1618">
        <v>14</v>
      </c>
      <c r="M15" s="1618">
        <v>37</v>
      </c>
      <c r="N15" s="1621">
        <f t="shared" si="6"/>
        <v>264.28571428571428</v>
      </c>
    </row>
    <row r="16" spans="1:14" ht="31.5" customHeight="1">
      <c r="A16" s="1464" t="s">
        <v>102</v>
      </c>
      <c r="B16" s="1466"/>
      <c r="C16" s="1624">
        <f>SUM(C6:C15)</f>
        <v>16500</v>
      </c>
      <c r="D16" s="1624">
        <f>SUM(D6:D15)</f>
        <v>11841</v>
      </c>
      <c r="E16" s="1625">
        <f>D16/C16*100</f>
        <v>71.763636363636365</v>
      </c>
      <c r="F16" s="1626">
        <f>SUM(F6:F15)</f>
        <v>11500</v>
      </c>
      <c r="G16" s="1626">
        <f>SUM(G6:G15)</f>
        <v>5931</v>
      </c>
      <c r="H16" s="1627">
        <f>G16/F16*100</f>
        <v>51.573913043478257</v>
      </c>
      <c r="I16" s="1628">
        <f>SUM(I6:I15)</f>
        <v>210</v>
      </c>
      <c r="J16" s="1628">
        <f>SUM(J6:J15)</f>
        <v>114</v>
      </c>
      <c r="K16" s="1627">
        <f>J16/I16*100</f>
        <v>54.285714285714285</v>
      </c>
      <c r="L16" s="1628">
        <f>SUM(L6:L15)</f>
        <v>360</v>
      </c>
      <c r="M16" s="1628">
        <f>SUM(M6:M15)</f>
        <v>224</v>
      </c>
      <c r="N16" s="1627">
        <f>M16/L16*100</f>
        <v>62.222222222222221</v>
      </c>
    </row>
    <row r="17" spans="1:1" ht="16.5">
      <c r="A17" s="1608"/>
    </row>
    <row r="18" spans="1:1">
      <c r="A18" s="1557"/>
    </row>
    <row r="19" spans="1:1">
      <c r="A19" s="1557"/>
    </row>
    <row r="20" spans="1:1">
      <c r="A20" s="1557"/>
    </row>
    <row r="22" spans="1:1" ht="17.25">
      <c r="A22" s="1597"/>
    </row>
    <row r="27" spans="1:1" ht="18" customHeight="1"/>
    <row r="31" spans="1:1" ht="21" customHeight="1"/>
    <row r="33" spans="1:1" ht="21" customHeight="1"/>
    <row r="35" spans="1:1" ht="21" customHeight="1"/>
    <row r="37" spans="1:1" ht="21" customHeight="1"/>
    <row r="39" spans="1:1" ht="21" customHeight="1"/>
    <row r="46" spans="1:1">
      <c r="A46" s="1609"/>
    </row>
    <row r="47" spans="1:1">
      <c r="A47" s="1610"/>
    </row>
    <row r="48" spans="1:1">
      <c r="A48" s="1610"/>
    </row>
    <row r="49" spans="1:1">
      <c r="A49" s="1557"/>
    </row>
    <row r="50" spans="1:1" ht="16.5">
      <c r="A50" s="1608"/>
    </row>
    <row r="51" spans="1:1" ht="16.5">
      <c r="A51" s="1608"/>
    </row>
    <row r="58" spans="1:1" ht="20.25" customHeight="1"/>
    <row r="60" spans="1:1" ht="20.25" customHeight="1"/>
    <row r="62" spans="1:1" ht="20.25" customHeight="1"/>
    <row r="64" spans="1:1" ht="20.25" customHeight="1"/>
    <row r="66" spans="1:1" ht="20.25" customHeight="1"/>
    <row r="68" spans="1:1" ht="20.25" customHeight="1"/>
    <row r="76" spans="1:1">
      <c r="A76" s="1611"/>
    </row>
    <row r="77" spans="1:1">
      <c r="A77" s="1611"/>
    </row>
    <row r="78" spans="1:1">
      <c r="A78" s="1611"/>
    </row>
    <row r="79" spans="1:1">
      <c r="A79" s="1610"/>
    </row>
    <row r="80" spans="1:1">
      <c r="A80" s="1557"/>
    </row>
    <row r="86" ht="36" customHeight="1"/>
    <row r="88" ht="21" customHeight="1"/>
    <row r="90" ht="21" customHeight="1"/>
    <row r="92" ht="21" customHeight="1"/>
    <row r="94" ht="21" customHeight="1"/>
    <row r="96" ht="21" customHeight="1"/>
    <row r="98" spans="1:1" ht="21" customHeight="1"/>
    <row r="108" spans="1:1">
      <c r="A108" s="1610"/>
    </row>
    <row r="113" ht="56.25" customHeight="1"/>
    <row r="117" ht="18" customHeight="1"/>
    <row r="120" ht="21" customHeight="1"/>
    <row r="122" ht="21" customHeight="1"/>
    <row r="129" spans="1:1" ht="38.25" customHeight="1"/>
    <row r="135" spans="1:1">
      <c r="A135" s="1557"/>
    </row>
    <row r="136" spans="1:1">
      <c r="A136" s="1557"/>
    </row>
    <row r="143" spans="1:1" ht="20.25" customHeight="1"/>
    <row r="145" spans="1:1" ht="20.25" customHeight="1"/>
    <row r="147" spans="1:1" ht="20.25" customHeight="1"/>
    <row r="149" spans="1:1" ht="20.25" customHeight="1"/>
    <row r="151" spans="1:1" ht="20.25" customHeight="1"/>
    <row r="153" spans="1:1" ht="38.25" customHeight="1"/>
    <row r="160" spans="1:1">
      <c r="A160" s="1557"/>
    </row>
    <row r="161" spans="1:1">
      <c r="A161" s="1557"/>
    </row>
    <row r="162" spans="1:1">
      <c r="A162" s="1557"/>
    </row>
    <row r="163" spans="1:1">
      <c r="A163" s="1557"/>
    </row>
    <row r="164" spans="1:1">
      <c r="A164" s="1557"/>
    </row>
    <row r="169" spans="1:1" ht="47.25" customHeight="1"/>
    <row r="171" spans="1:1" ht="20.25" customHeight="1"/>
    <row r="173" spans="1:1" ht="20.25" customHeight="1"/>
    <row r="175" spans="1:1" ht="20.25" customHeight="1"/>
    <row r="177" spans="1:1" ht="20.25" customHeight="1"/>
    <row r="179" spans="1:1" ht="20.25" customHeight="1"/>
    <row r="181" spans="1:1" ht="20.25" customHeight="1"/>
    <row r="183" spans="1:1" ht="21.75" customHeight="1"/>
    <row r="188" spans="1:1" ht="17.25">
      <c r="A188" s="1597"/>
    </row>
    <row r="189" spans="1:1" ht="17.25">
      <c r="A189" s="1597"/>
    </row>
    <row r="190" spans="1:1" ht="17.25">
      <c r="A190" s="1597"/>
    </row>
    <row r="196" ht="18" customHeight="1"/>
    <row r="209" spans="1:1" ht="17.25">
      <c r="A209" s="1597"/>
    </row>
    <row r="210" spans="1:1" ht="17.25">
      <c r="A210" s="1597"/>
    </row>
    <row r="211" spans="1:1">
      <c r="A211" s="1610"/>
    </row>
    <row r="212" spans="1:1">
      <c r="A212" s="1610"/>
    </row>
    <row r="213" spans="1:1">
      <c r="A213" s="1610"/>
    </row>
    <row r="214" spans="1:1">
      <c r="A214" s="1610"/>
    </row>
    <row r="215" spans="1:1">
      <c r="A215" s="1611"/>
    </row>
    <row r="221" spans="1:1" ht="18" customHeight="1"/>
    <row r="224" spans="1:1" ht="21" customHeight="1"/>
    <row r="226" ht="21" customHeight="1"/>
    <row r="228" ht="21" customHeight="1"/>
    <row r="230" ht="21" customHeight="1"/>
    <row r="232" ht="21" customHeight="1"/>
    <row r="235" ht="38.25" customHeight="1"/>
    <row r="242" spans="1:1">
      <c r="A242" s="1557"/>
    </row>
    <row r="243" spans="1:1">
      <c r="A243" s="1557"/>
    </row>
    <row r="245" spans="1:1" ht="17.25">
      <c r="A245" s="1597"/>
    </row>
    <row r="250" spans="1:1" ht="18" customHeight="1"/>
    <row r="254" spans="1:1" ht="21" customHeight="1"/>
    <row r="256" spans="1:1" ht="21" customHeight="1"/>
    <row r="258" spans="1:1" ht="21" customHeight="1"/>
    <row r="260" spans="1:1" ht="21" customHeight="1"/>
    <row r="262" spans="1:1" ht="21" customHeight="1"/>
    <row r="270" spans="1:1">
      <c r="A270" s="1610"/>
    </row>
    <row r="271" spans="1:1">
      <c r="A271" s="1610"/>
    </row>
    <row r="272" spans="1:1">
      <c r="A272" s="1557"/>
    </row>
    <row r="273" spans="1:1" ht="16.5">
      <c r="A273" s="1608"/>
    </row>
    <row r="274" spans="1:1" ht="16.5">
      <c r="A274" s="1608"/>
    </row>
    <row r="281" spans="1:1" ht="20.25" customHeight="1"/>
    <row r="283" spans="1:1" ht="20.25" customHeight="1"/>
    <row r="285" spans="1:1" ht="20.25" customHeight="1"/>
    <row r="287" spans="1:1" ht="20.25" customHeight="1"/>
    <row r="289" spans="1:1" ht="20.25" customHeight="1"/>
    <row r="291" spans="1:1" ht="20.25" customHeight="1"/>
    <row r="300" spans="1:1">
      <c r="A300" s="1611"/>
    </row>
    <row r="301" spans="1:1">
      <c r="A301" s="1611"/>
    </row>
    <row r="302" spans="1:1">
      <c r="A302" s="1610"/>
    </row>
    <row r="303" spans="1:1">
      <c r="A303" s="1557"/>
    </row>
    <row r="309" ht="36" customHeight="1"/>
    <row r="311" ht="21" customHeight="1"/>
    <row r="313" ht="21" customHeight="1"/>
    <row r="315" ht="21" customHeight="1"/>
    <row r="317" ht="21" customHeight="1"/>
    <row r="319" ht="21" customHeight="1"/>
    <row r="321" spans="1:1" ht="21" customHeight="1"/>
    <row r="331" spans="1:1">
      <c r="A331" s="1610"/>
    </row>
    <row r="336" spans="1:1" ht="56.25" customHeight="1"/>
    <row r="340" ht="18" customHeight="1"/>
    <row r="343" ht="21" customHeight="1"/>
    <row r="345" ht="21" customHeight="1"/>
    <row r="352" ht="38.25" customHeight="1"/>
    <row r="359" spans="1:1">
      <c r="A359" s="1557"/>
    </row>
    <row r="366" spans="1:1" ht="20.25" customHeight="1"/>
    <row r="368" spans="1:1" ht="20.25" customHeight="1"/>
    <row r="370" ht="20.25" customHeight="1"/>
    <row r="372" ht="20.25" customHeight="1"/>
    <row r="374" ht="20.25" customHeight="1"/>
    <row r="376" ht="38.25" customHeight="1"/>
    <row r="386" spans="1:1">
      <c r="A386" s="1557"/>
    </row>
    <row r="387" spans="1:1">
      <c r="A387" s="1557"/>
    </row>
    <row r="392" spans="1:1" ht="47.25" customHeight="1"/>
    <row r="394" spans="1:1" ht="20.25" customHeight="1"/>
    <row r="396" spans="1:1" ht="20.25" customHeight="1"/>
    <row r="398" spans="1:1" ht="20.25" customHeight="1"/>
    <row r="400" spans="1:1" ht="20.25" customHeight="1"/>
    <row r="402" ht="20.25" customHeight="1"/>
    <row r="404" ht="20.25" customHeight="1"/>
    <row r="406" ht="21.75" customHeight="1"/>
  </sheetData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honeticPr fontId="14" type="noConversion"/>
  <pageMargins left="0.59055118110236227" right="0.19685039370078741" top="0.55118110236220474" bottom="0.62992125984251968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15"/>
  <sheetViews>
    <sheetView topLeftCell="A10" zoomScaleNormal="100" workbookViewId="0">
      <selection activeCell="A8" sqref="A8"/>
    </sheetView>
  </sheetViews>
  <sheetFormatPr defaultColWidth="9" defaultRowHeight="15.75"/>
  <cols>
    <col min="1" max="1" width="5.875" style="9" customWidth="1"/>
    <col min="2" max="2" width="26" style="9" customWidth="1"/>
    <col min="3" max="3" width="11.5" style="9" customWidth="1"/>
    <col min="4" max="4" width="12.5" style="9" customWidth="1"/>
    <col min="5" max="5" width="9.875" style="9" customWidth="1"/>
    <col min="6" max="6" width="12.5" style="9" customWidth="1"/>
    <col min="7" max="7" width="11.625" style="9" customWidth="1"/>
    <col min="8" max="8" width="12" style="9" customWidth="1"/>
    <col min="9" max="9" width="8.625" style="9" customWidth="1"/>
    <col min="10" max="10" width="11.25" style="9" customWidth="1"/>
    <col min="11" max="11" width="8.75" style="9" customWidth="1"/>
    <col min="12" max="16384" width="9" style="9"/>
  </cols>
  <sheetData>
    <row r="1" spans="1:11" ht="47.25" customHeight="1">
      <c r="B1" s="1249" t="s">
        <v>918</v>
      </c>
      <c r="C1" s="1249"/>
      <c r="D1" s="1249"/>
      <c r="E1" s="1249"/>
      <c r="F1" s="1249"/>
      <c r="G1" s="1249"/>
      <c r="H1" s="1249"/>
      <c r="I1" s="1249"/>
      <c r="J1" s="1249"/>
      <c r="K1" s="1249"/>
    </row>
    <row r="2" spans="1:11" ht="35.25" customHeight="1">
      <c r="B2" s="942"/>
    </row>
    <row r="3" spans="1:11" ht="15" customHeight="1">
      <c r="A3" s="1527" t="s">
        <v>14</v>
      </c>
      <c r="B3" s="1631" t="s">
        <v>149</v>
      </c>
      <c r="C3" s="1613" t="s">
        <v>200</v>
      </c>
      <c r="D3" s="1614"/>
      <c r="E3" s="1599"/>
      <c r="F3" s="1631" t="s">
        <v>682</v>
      </c>
      <c r="G3" s="1613" t="s">
        <v>288</v>
      </c>
      <c r="H3" s="1614"/>
      <c r="I3" s="1599"/>
      <c r="J3" s="1613" t="s">
        <v>681</v>
      </c>
      <c r="K3" s="1599"/>
    </row>
    <row r="4" spans="1:11" ht="48.75" customHeight="1">
      <c r="A4" s="1629"/>
      <c r="B4" s="1632"/>
      <c r="C4" s="1615"/>
      <c r="D4" s="1564"/>
      <c r="E4" s="1603"/>
      <c r="F4" s="1633"/>
      <c r="G4" s="1615"/>
      <c r="H4" s="1564"/>
      <c r="I4" s="1603"/>
      <c r="J4" s="1615"/>
      <c r="K4" s="1603"/>
    </row>
    <row r="5" spans="1:11" ht="45.75" customHeight="1">
      <c r="A5" s="1630"/>
      <c r="B5" s="1633"/>
      <c r="C5" s="1616" t="s">
        <v>870</v>
      </c>
      <c r="D5" s="1616" t="s">
        <v>902</v>
      </c>
      <c r="E5" s="1616" t="s">
        <v>0</v>
      </c>
      <c r="F5" s="1616" t="str">
        <f>D5</f>
        <v xml:space="preserve">TH 9 tháng </v>
      </c>
      <c r="G5" s="1616" t="str">
        <f>C5</f>
        <v>KH 
2022</v>
      </c>
      <c r="H5" s="1616" t="str">
        <f>D5</f>
        <v xml:space="preserve">TH 9 tháng </v>
      </c>
      <c r="I5" s="1616" t="s">
        <v>0</v>
      </c>
      <c r="J5" s="1616" t="str">
        <f>D5</f>
        <v xml:space="preserve">TH 9 tháng </v>
      </c>
      <c r="K5" s="1634" t="s">
        <v>425</v>
      </c>
    </row>
    <row r="6" spans="1:11" ht="34.5" customHeight="1">
      <c r="A6" s="1635">
        <v>1</v>
      </c>
      <c r="B6" s="1636" t="s">
        <v>39</v>
      </c>
      <c r="C6" s="1637">
        <v>7500</v>
      </c>
      <c r="D6" s="1637">
        <v>1990</v>
      </c>
      <c r="E6" s="1638">
        <f t="shared" ref="E6:E11" si="0">D6/C6*100</f>
        <v>26.533333333333331</v>
      </c>
      <c r="F6" s="1637">
        <v>1974</v>
      </c>
      <c r="G6" s="1637">
        <v>6000</v>
      </c>
      <c r="H6" s="1637">
        <v>1306</v>
      </c>
      <c r="I6" s="1638">
        <f t="shared" ref="I6:I11" si="1">H6/G6*100</f>
        <v>21.766666666666666</v>
      </c>
      <c r="J6" s="1639">
        <v>0</v>
      </c>
      <c r="K6" s="1640">
        <f>J6/F6*100</f>
        <v>0</v>
      </c>
    </row>
    <row r="7" spans="1:11" ht="34.5" customHeight="1">
      <c r="A7" s="275">
        <v>2</v>
      </c>
      <c r="B7" s="1606" t="s">
        <v>100</v>
      </c>
      <c r="C7" s="1617">
        <v>33500</v>
      </c>
      <c r="D7" s="1617">
        <v>7584</v>
      </c>
      <c r="E7" s="1619">
        <f t="shared" si="0"/>
        <v>22.638805970149253</v>
      </c>
      <c r="F7" s="1617">
        <v>7584</v>
      </c>
      <c r="G7" s="1617">
        <v>25500</v>
      </c>
      <c r="H7" s="1617">
        <v>7584</v>
      </c>
      <c r="I7" s="1619">
        <f t="shared" si="1"/>
        <v>29.741176470588236</v>
      </c>
      <c r="J7" s="1641">
        <v>0</v>
      </c>
      <c r="K7" s="1642">
        <f>J7/F7*100</f>
        <v>0</v>
      </c>
    </row>
    <row r="8" spans="1:11" ht="34.5" customHeight="1">
      <c r="A8" s="275">
        <v>3</v>
      </c>
      <c r="B8" s="1606" t="s">
        <v>148</v>
      </c>
      <c r="C8" s="1617">
        <v>33500</v>
      </c>
      <c r="D8" s="1617">
        <v>20371</v>
      </c>
      <c r="E8" s="1619">
        <f t="shared" si="0"/>
        <v>60.808955223880602</v>
      </c>
      <c r="F8" s="1617">
        <v>16989</v>
      </c>
      <c r="G8" s="1617">
        <v>25500</v>
      </c>
      <c r="H8" s="1617">
        <v>16897</v>
      </c>
      <c r="I8" s="1619">
        <f t="shared" si="1"/>
        <v>66.262745098039204</v>
      </c>
      <c r="J8" s="1641">
        <v>0</v>
      </c>
      <c r="K8" s="1642">
        <f>J8/F8*100</f>
        <v>0</v>
      </c>
    </row>
    <row r="9" spans="1:11" ht="34.5" customHeight="1">
      <c r="A9" s="275">
        <v>4</v>
      </c>
      <c r="B9" s="1606" t="s">
        <v>99</v>
      </c>
      <c r="C9" s="1617">
        <v>22500</v>
      </c>
      <c r="D9" s="1617">
        <v>5138</v>
      </c>
      <c r="E9" s="1619">
        <f t="shared" si="0"/>
        <v>22.835555555555555</v>
      </c>
      <c r="F9" s="1617">
        <v>5138</v>
      </c>
      <c r="G9" s="1617">
        <v>17000</v>
      </c>
      <c r="H9" s="1617">
        <v>5138</v>
      </c>
      <c r="I9" s="1619">
        <f t="shared" si="1"/>
        <v>30.223529411764705</v>
      </c>
      <c r="J9" s="1641">
        <v>0</v>
      </c>
      <c r="K9" s="1643">
        <f>J9/F9*100</f>
        <v>0</v>
      </c>
    </row>
    <row r="10" spans="1:11" ht="34.5" customHeight="1">
      <c r="A10" s="275">
        <v>5</v>
      </c>
      <c r="B10" s="1606" t="s">
        <v>93</v>
      </c>
      <c r="C10" s="1617">
        <v>22000</v>
      </c>
      <c r="D10" s="1617">
        <v>8228</v>
      </c>
      <c r="E10" s="1619">
        <f t="shared" si="0"/>
        <v>37.4</v>
      </c>
      <c r="F10" s="1617">
        <v>7991</v>
      </c>
      <c r="G10" s="1617">
        <v>18000</v>
      </c>
      <c r="H10" s="1617">
        <v>7933</v>
      </c>
      <c r="I10" s="1619">
        <f t="shared" si="1"/>
        <v>44.072222222222223</v>
      </c>
      <c r="J10" s="1641">
        <v>0</v>
      </c>
      <c r="K10" s="1643">
        <f>J10/F10*100</f>
        <v>0</v>
      </c>
    </row>
    <row r="11" spans="1:11" ht="34.5" customHeight="1">
      <c r="A11" s="275">
        <v>6</v>
      </c>
      <c r="B11" s="1606" t="s">
        <v>92</v>
      </c>
      <c r="C11" s="1617">
        <v>6000</v>
      </c>
      <c r="D11" s="1617">
        <v>1056</v>
      </c>
      <c r="E11" s="1619">
        <f t="shared" si="0"/>
        <v>17.599999999999998</v>
      </c>
      <c r="F11" s="1617">
        <v>974</v>
      </c>
      <c r="G11" s="1617">
        <v>4500</v>
      </c>
      <c r="H11" s="1617">
        <v>974</v>
      </c>
      <c r="I11" s="1619">
        <f t="shared" si="1"/>
        <v>21.644444444444446</v>
      </c>
      <c r="J11" s="1641">
        <v>0</v>
      </c>
      <c r="K11" s="1641">
        <v>0</v>
      </c>
    </row>
    <row r="12" spans="1:11" ht="34.5" customHeight="1">
      <c r="A12" s="1644">
        <v>7</v>
      </c>
      <c r="B12" s="1645" t="s">
        <v>147</v>
      </c>
      <c r="C12" s="1646">
        <v>5000</v>
      </c>
      <c r="D12" s="1646">
        <v>5617</v>
      </c>
      <c r="E12" s="1647">
        <f t="shared" ref="E12" si="2">D12/C12*100</f>
        <v>112.33999999999999</v>
      </c>
      <c r="F12" s="1646">
        <v>5201</v>
      </c>
      <c r="G12" s="1646">
        <v>3500</v>
      </c>
      <c r="H12" s="1646">
        <v>5182</v>
      </c>
      <c r="I12" s="1647">
        <f t="shared" ref="I12" si="3">H12/G12*100</f>
        <v>148.05714285714288</v>
      </c>
      <c r="J12" s="1648">
        <v>0</v>
      </c>
      <c r="K12" s="1649">
        <f>J11/F12*100</f>
        <v>0</v>
      </c>
    </row>
    <row r="13" spans="1:11" ht="34.5" customHeight="1">
      <c r="A13" s="1650" t="s">
        <v>13</v>
      </c>
      <c r="B13" s="1650"/>
      <c r="C13" s="1626">
        <f>SUM(C6:C12)</f>
        <v>130000</v>
      </c>
      <c r="D13" s="1626">
        <f>SUM(D6:D12)</f>
        <v>49984</v>
      </c>
      <c r="E13" s="1625">
        <f>D13/C13*100</f>
        <v>38.449230769230766</v>
      </c>
      <c r="F13" s="1626">
        <f>SUM(F6:F12)</f>
        <v>45851</v>
      </c>
      <c r="G13" s="1626">
        <f>SUM(G6:G12)</f>
        <v>100000</v>
      </c>
      <c r="H13" s="1626">
        <f>SUM(H6:H12)</f>
        <v>45014</v>
      </c>
      <c r="I13" s="1625">
        <f>H13/G13*100</f>
        <v>45.013999999999996</v>
      </c>
      <c r="J13" s="1651">
        <f>SUM(J6:J12)</f>
        <v>0</v>
      </c>
      <c r="K13" s="1652">
        <f>J13/F13*100</f>
        <v>0</v>
      </c>
    </row>
    <row r="14" spans="1:11">
      <c r="B14" s="942"/>
    </row>
    <row r="15" spans="1:11">
      <c r="B15" s="942"/>
    </row>
  </sheetData>
  <mergeCells count="8">
    <mergeCell ref="A13:B13"/>
    <mergeCell ref="A3:A5"/>
    <mergeCell ref="B1:K1"/>
    <mergeCell ref="B3:B5"/>
    <mergeCell ref="F3:F4"/>
    <mergeCell ref="G3:I4"/>
    <mergeCell ref="J3:K4"/>
    <mergeCell ref="C3:E4"/>
  </mergeCells>
  <phoneticPr fontId="14" type="noConversion"/>
  <pageMargins left="0.63" right="0" top="0.41" bottom="0.48" header="0.25" footer="0.2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W45"/>
  <sheetViews>
    <sheetView topLeftCell="H20" zoomScaleNormal="100" workbookViewId="0">
      <selection activeCell="BP23" sqref="BP23"/>
    </sheetView>
  </sheetViews>
  <sheetFormatPr defaultRowHeight="15"/>
  <cols>
    <col min="1" max="1" width="3.75" style="687" customWidth="1"/>
    <col min="2" max="2" width="17.125" style="687" customWidth="1"/>
    <col min="3" max="3" width="7.625" style="687" customWidth="1"/>
    <col min="4" max="4" width="7.5" style="687" customWidth="1"/>
    <col min="5" max="6" width="6.125" style="687" customWidth="1"/>
    <col min="7" max="7" width="5.5" style="687" customWidth="1"/>
    <col min="8" max="8" width="5.25" style="687" customWidth="1"/>
    <col min="9" max="9" width="5.125" style="687" customWidth="1"/>
    <col min="10" max="10" width="5.25" style="687" customWidth="1"/>
    <col min="11" max="11" width="6.25" style="687" customWidth="1"/>
    <col min="12" max="12" width="6.75" style="687" customWidth="1"/>
    <col min="13" max="13" width="6.125" style="687" customWidth="1"/>
    <col min="14" max="14" width="7" style="687" customWidth="1"/>
    <col min="15" max="15" width="6.5" style="687" customWidth="1"/>
    <col min="16" max="16" width="6" style="687" customWidth="1"/>
    <col min="17" max="17" width="6.625" style="687" customWidth="1"/>
    <col min="18" max="18" width="6" style="687" customWidth="1"/>
    <col min="19" max="19" width="5.625" style="687" customWidth="1"/>
    <col min="20" max="20" width="6.625" style="687" customWidth="1"/>
    <col min="21" max="23" width="0" style="687" hidden="1" customWidth="1"/>
    <col min="24" max="65" width="0" hidden="1" customWidth="1"/>
  </cols>
  <sheetData>
    <row r="1" spans="1:20" ht="29.25" hidden="1" customHeight="1">
      <c r="A1" s="1612" t="s">
        <v>89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</row>
    <row r="2" spans="1:20" ht="26.25" hidden="1" customHeight="1">
      <c r="A2" s="1612" t="s">
        <v>150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</row>
    <row r="3" spans="1:20" ht="17.25" hidden="1">
      <c r="B3" s="1653"/>
      <c r="C3" s="1653"/>
      <c r="D3" s="1653"/>
      <c r="E3" s="1653"/>
      <c r="F3" s="1653"/>
      <c r="G3" s="1653"/>
      <c r="H3" s="1653"/>
      <c r="I3" s="1653"/>
      <c r="J3" s="1653"/>
      <c r="K3" s="1653"/>
      <c r="L3" s="1653"/>
    </row>
    <row r="4" spans="1:20" ht="30" hidden="1" customHeight="1">
      <c r="A4" s="1670" t="s">
        <v>16</v>
      </c>
      <c r="B4" s="1670" t="s">
        <v>17</v>
      </c>
      <c r="C4" s="1671" t="s">
        <v>18</v>
      </c>
      <c r="D4" s="1672"/>
      <c r="E4" s="1672"/>
      <c r="F4" s="1672"/>
      <c r="G4" s="1672"/>
      <c r="H4" s="1672"/>
      <c r="I4" s="1672"/>
      <c r="J4" s="1672"/>
      <c r="K4" s="1672"/>
      <c r="L4" s="1672"/>
      <c r="M4" s="1672"/>
      <c r="N4" s="1672"/>
      <c r="O4" s="1672"/>
      <c r="P4" s="1672"/>
      <c r="Q4" s="1673"/>
      <c r="R4" s="1674"/>
      <c r="S4" s="1674"/>
      <c r="T4" s="1675"/>
    </row>
    <row r="5" spans="1:20" ht="39" hidden="1" customHeight="1">
      <c r="A5" s="1670"/>
      <c r="B5" s="1670"/>
      <c r="C5" s="1676" t="s">
        <v>19</v>
      </c>
      <c r="D5" s="1676"/>
      <c r="E5" s="1676"/>
      <c r="F5" s="1676" t="s">
        <v>20</v>
      </c>
      <c r="G5" s="1676"/>
      <c r="H5" s="1676"/>
      <c r="I5" s="1677"/>
      <c r="J5" s="1677"/>
      <c r="K5" s="1678" t="s">
        <v>21</v>
      </c>
      <c r="L5" s="1679"/>
      <c r="M5" s="1680"/>
      <c r="N5" s="1676" t="s">
        <v>30</v>
      </c>
      <c r="O5" s="1676"/>
      <c r="P5" s="1678"/>
      <c r="Q5" s="1681"/>
      <c r="R5" s="1682"/>
      <c r="S5" s="1682"/>
      <c r="T5" s="1683"/>
    </row>
    <row r="6" spans="1:20" ht="56.25" hidden="1" customHeight="1">
      <c r="A6" s="1670"/>
      <c r="B6" s="1670"/>
      <c r="C6" s="1684" t="s">
        <v>152</v>
      </c>
      <c r="D6" s="1685" t="s">
        <v>151</v>
      </c>
      <c r="E6" s="1684" t="s">
        <v>22</v>
      </c>
      <c r="F6" s="1684" t="s">
        <v>153</v>
      </c>
      <c r="G6" s="1685" t="s">
        <v>151</v>
      </c>
      <c r="H6" s="1684" t="s">
        <v>22</v>
      </c>
      <c r="I6" s="1684"/>
      <c r="J6" s="1684"/>
      <c r="K6" s="1684" t="s">
        <v>152</v>
      </c>
      <c r="L6" s="1685" t="s">
        <v>151</v>
      </c>
      <c r="M6" s="1677" t="s">
        <v>22</v>
      </c>
      <c r="N6" s="1684" t="s">
        <v>154</v>
      </c>
      <c r="O6" s="1685" t="s">
        <v>151</v>
      </c>
      <c r="P6" s="1677" t="s">
        <v>22</v>
      </c>
      <c r="Q6" s="1686"/>
      <c r="R6" s="1687"/>
      <c r="S6" s="1687"/>
      <c r="T6" s="1683"/>
    </row>
    <row r="7" spans="1:20" ht="23.1" hidden="1" customHeight="1">
      <c r="A7" s="1688">
        <v>1</v>
      </c>
      <c r="B7" s="1689" t="s">
        <v>23</v>
      </c>
      <c r="C7" s="1690" t="s">
        <v>70</v>
      </c>
      <c r="D7" s="1691" t="s">
        <v>70</v>
      </c>
      <c r="E7" s="1692">
        <v>100</v>
      </c>
      <c r="F7" s="1691" t="s">
        <v>31</v>
      </c>
      <c r="G7" s="1691" t="s">
        <v>31</v>
      </c>
      <c r="H7" s="1692">
        <v>100</v>
      </c>
      <c r="I7" s="1692"/>
      <c r="J7" s="1692"/>
      <c r="K7" s="1691" t="s">
        <v>80</v>
      </c>
      <c r="L7" s="1693" t="s">
        <v>83</v>
      </c>
      <c r="M7" s="1692">
        <v>582</v>
      </c>
      <c r="N7" s="1694">
        <v>50</v>
      </c>
      <c r="O7" s="1695">
        <v>50</v>
      </c>
      <c r="P7" s="1696">
        <f t="shared" ref="P7:P13" si="0">O7/N7*100</f>
        <v>100</v>
      </c>
      <c r="Q7" s="1697"/>
      <c r="R7" s="1698"/>
      <c r="S7" s="1699"/>
      <c r="T7" s="40"/>
    </row>
    <row r="8" spans="1:20" ht="23.1" hidden="1" customHeight="1">
      <c r="A8" s="1700">
        <v>2</v>
      </c>
      <c r="B8" s="1701" t="s">
        <v>24</v>
      </c>
      <c r="C8" s="1702" t="s">
        <v>71</v>
      </c>
      <c r="D8" s="1703" t="s">
        <v>71</v>
      </c>
      <c r="E8" s="1704">
        <v>100</v>
      </c>
      <c r="F8" s="1703" t="s">
        <v>31</v>
      </c>
      <c r="G8" s="1703" t="s">
        <v>31</v>
      </c>
      <c r="H8" s="1704">
        <v>100</v>
      </c>
      <c r="I8" s="1704"/>
      <c r="J8" s="1704"/>
      <c r="K8" s="1703" t="s">
        <v>81</v>
      </c>
      <c r="L8" s="1705" t="s">
        <v>84</v>
      </c>
      <c r="M8" s="1704">
        <v>302</v>
      </c>
      <c r="N8" s="1706">
        <v>50</v>
      </c>
      <c r="O8" s="1707">
        <v>38</v>
      </c>
      <c r="P8" s="1708">
        <f t="shared" si="0"/>
        <v>76</v>
      </c>
      <c r="Q8" s="1697"/>
      <c r="R8" s="1698"/>
      <c r="S8" s="1699"/>
      <c r="T8" s="40"/>
    </row>
    <row r="9" spans="1:20" ht="23.1" hidden="1" customHeight="1">
      <c r="A9" s="1700">
        <v>3</v>
      </c>
      <c r="B9" s="1701" t="s">
        <v>25</v>
      </c>
      <c r="C9" s="1702" t="s">
        <v>72</v>
      </c>
      <c r="D9" s="1703" t="s">
        <v>72</v>
      </c>
      <c r="E9" s="1704">
        <v>100</v>
      </c>
      <c r="F9" s="1703" t="s">
        <v>31</v>
      </c>
      <c r="G9" s="1703" t="s">
        <v>31</v>
      </c>
      <c r="H9" s="1704">
        <v>100</v>
      </c>
      <c r="I9" s="1704"/>
      <c r="J9" s="1704"/>
      <c r="K9" s="1703" t="s">
        <v>80</v>
      </c>
      <c r="L9" s="1705" t="s">
        <v>85</v>
      </c>
      <c r="M9" s="1704">
        <v>153</v>
      </c>
      <c r="N9" s="1706">
        <v>50</v>
      </c>
      <c r="O9" s="1707">
        <v>10</v>
      </c>
      <c r="P9" s="1708">
        <f t="shared" si="0"/>
        <v>20</v>
      </c>
      <c r="Q9" s="1697"/>
      <c r="R9" s="1698"/>
      <c r="S9" s="1699"/>
      <c r="T9" s="40"/>
    </row>
    <row r="10" spans="1:20" ht="23.1" hidden="1" customHeight="1">
      <c r="A10" s="1700">
        <v>4</v>
      </c>
      <c r="B10" s="1701" t="s">
        <v>26</v>
      </c>
      <c r="C10" s="1702" t="s">
        <v>73</v>
      </c>
      <c r="D10" s="1703" t="s">
        <v>73</v>
      </c>
      <c r="E10" s="1704">
        <v>100</v>
      </c>
      <c r="F10" s="1703" t="s">
        <v>31</v>
      </c>
      <c r="G10" s="1703" t="s">
        <v>31</v>
      </c>
      <c r="H10" s="1704">
        <v>100</v>
      </c>
      <c r="I10" s="1704"/>
      <c r="J10" s="1704"/>
      <c r="K10" s="1703" t="s">
        <v>81</v>
      </c>
      <c r="L10" s="1705" t="s">
        <v>86</v>
      </c>
      <c r="M10" s="1704">
        <v>46.6</v>
      </c>
      <c r="N10" s="1706">
        <v>40</v>
      </c>
      <c r="O10" s="1707">
        <v>4</v>
      </c>
      <c r="P10" s="1708">
        <f t="shared" si="0"/>
        <v>10</v>
      </c>
      <c r="Q10" s="1697"/>
      <c r="R10" s="1698"/>
      <c r="S10" s="1699"/>
      <c r="T10" s="40"/>
    </row>
    <row r="11" spans="1:20" ht="23.1" hidden="1" customHeight="1">
      <c r="A11" s="1700">
        <v>5</v>
      </c>
      <c r="B11" s="1701" t="s">
        <v>27</v>
      </c>
      <c r="C11" s="1702" t="s">
        <v>74</v>
      </c>
      <c r="D11" s="1703" t="s">
        <v>74</v>
      </c>
      <c r="E11" s="1704">
        <v>100</v>
      </c>
      <c r="F11" s="1703" t="s">
        <v>31</v>
      </c>
      <c r="G11" s="1703" t="s">
        <v>31</v>
      </c>
      <c r="H11" s="1704">
        <v>100</v>
      </c>
      <c r="I11" s="1704"/>
      <c r="J11" s="1704"/>
      <c r="K11" s="1703" t="s">
        <v>81</v>
      </c>
      <c r="L11" s="1705" t="s">
        <v>81</v>
      </c>
      <c r="M11" s="1704">
        <v>100</v>
      </c>
      <c r="N11" s="1706">
        <v>50</v>
      </c>
      <c r="O11" s="1707">
        <v>7</v>
      </c>
      <c r="P11" s="1708">
        <f t="shared" si="0"/>
        <v>14.000000000000002</v>
      </c>
      <c r="Q11" s="1697"/>
      <c r="R11" s="1698"/>
      <c r="S11" s="1699"/>
      <c r="T11" s="40"/>
    </row>
    <row r="12" spans="1:20" ht="23.1" hidden="1" customHeight="1">
      <c r="A12" s="1700">
        <v>6</v>
      </c>
      <c r="B12" s="1701" t="s">
        <v>28</v>
      </c>
      <c r="C12" s="1702" t="s">
        <v>75</v>
      </c>
      <c r="D12" s="1703" t="s">
        <v>75</v>
      </c>
      <c r="E12" s="1704">
        <v>100</v>
      </c>
      <c r="F12" s="1703" t="s">
        <v>31</v>
      </c>
      <c r="G12" s="1703" t="s">
        <v>31</v>
      </c>
      <c r="H12" s="1704">
        <v>100</v>
      </c>
      <c r="I12" s="1704"/>
      <c r="J12" s="1704"/>
      <c r="K12" s="1703" t="s">
        <v>81</v>
      </c>
      <c r="L12" s="1705" t="s">
        <v>81</v>
      </c>
      <c r="M12" s="1704">
        <v>100</v>
      </c>
      <c r="N12" s="1706">
        <v>30</v>
      </c>
      <c r="O12" s="1707">
        <v>10</v>
      </c>
      <c r="P12" s="1708">
        <f t="shared" si="0"/>
        <v>33.333333333333329</v>
      </c>
      <c r="Q12" s="1697"/>
      <c r="R12" s="1698"/>
      <c r="S12" s="1699"/>
      <c r="T12" s="40"/>
    </row>
    <row r="13" spans="1:20" ht="23.1" hidden="1" customHeight="1">
      <c r="A13" s="1709">
        <v>7</v>
      </c>
      <c r="B13" s="1710" t="s">
        <v>29</v>
      </c>
      <c r="C13" s="1711" t="s">
        <v>31</v>
      </c>
      <c r="D13" s="1711" t="s">
        <v>77</v>
      </c>
      <c r="E13" s="1712">
        <v>230</v>
      </c>
      <c r="F13" s="1711"/>
      <c r="G13" s="1713"/>
      <c r="H13" s="1712"/>
      <c r="I13" s="1712"/>
      <c r="J13" s="1712"/>
      <c r="K13" s="1711"/>
      <c r="L13" s="1714" t="s">
        <v>87</v>
      </c>
      <c r="M13" s="1712"/>
      <c r="N13" s="1715">
        <v>20</v>
      </c>
      <c r="O13" s="1716">
        <v>71</v>
      </c>
      <c r="P13" s="1717">
        <f t="shared" si="0"/>
        <v>355</v>
      </c>
      <c r="Q13" s="1697"/>
      <c r="R13" s="1698"/>
      <c r="S13" s="1699"/>
      <c r="T13" s="40"/>
    </row>
    <row r="14" spans="1:20" ht="23.1" hidden="1" customHeight="1">
      <c r="A14" s="1718" t="s">
        <v>2</v>
      </c>
      <c r="B14" s="1718"/>
      <c r="C14" s="1719" t="s">
        <v>76</v>
      </c>
      <c r="D14" s="1719" t="s">
        <v>78</v>
      </c>
      <c r="E14" s="1720">
        <v>131.80000000000001</v>
      </c>
      <c r="F14" s="1721" t="s">
        <v>79</v>
      </c>
      <c r="G14" s="1721" t="s">
        <v>79</v>
      </c>
      <c r="H14" s="1720">
        <v>100</v>
      </c>
      <c r="I14" s="1720"/>
      <c r="J14" s="1720"/>
      <c r="K14" s="1721" t="s">
        <v>82</v>
      </c>
      <c r="L14" s="1722" t="s">
        <v>88</v>
      </c>
      <c r="M14" s="1723">
        <v>266.8</v>
      </c>
      <c r="N14" s="1724">
        <f>SUM(N7:N13)</f>
        <v>290</v>
      </c>
      <c r="O14" s="1724">
        <f>SUM(O7:O13)</f>
        <v>190</v>
      </c>
      <c r="P14" s="1725">
        <f>O14/N14*100</f>
        <v>65.517241379310349</v>
      </c>
      <c r="Q14" s="1726"/>
      <c r="R14" s="1727"/>
      <c r="S14" s="1728"/>
      <c r="T14" s="40"/>
    </row>
    <row r="15" spans="1:20" ht="23.1" hidden="1" customHeight="1">
      <c r="A15" s="1729"/>
      <c r="B15" s="1729"/>
      <c r="C15" s="1730"/>
      <c r="D15" s="1730"/>
      <c r="E15" s="1731"/>
      <c r="F15" s="1732"/>
      <c r="G15" s="1732"/>
      <c r="H15" s="1731"/>
      <c r="I15" s="1731"/>
      <c r="J15" s="1731"/>
      <c r="K15" s="1732"/>
      <c r="L15" s="1731"/>
      <c r="M15" s="1733"/>
      <c r="N15" s="1732"/>
      <c r="O15" s="1733"/>
      <c r="P15" s="1734"/>
      <c r="Q15" s="40"/>
      <c r="R15" s="40"/>
      <c r="S15" s="40"/>
      <c r="T15" s="1657"/>
    </row>
    <row r="16" spans="1:20" ht="23.1" hidden="1" customHeight="1">
      <c r="A16" s="1729"/>
      <c r="B16" s="1729"/>
      <c r="C16" s="1730"/>
      <c r="D16" s="1730"/>
      <c r="E16" s="1731"/>
      <c r="F16" s="1732"/>
      <c r="G16" s="1732"/>
      <c r="H16" s="1731"/>
      <c r="I16" s="1731"/>
      <c r="J16" s="1731"/>
      <c r="K16" s="1732"/>
      <c r="L16" s="1731"/>
      <c r="M16" s="1733"/>
      <c r="N16" s="1732"/>
      <c r="O16" s="1733"/>
      <c r="P16" s="1734"/>
      <c r="Q16" s="40"/>
      <c r="R16" s="40"/>
      <c r="S16" s="40"/>
      <c r="T16" s="1657"/>
    </row>
    <row r="17" spans="1:23" ht="23.1" hidden="1" customHeight="1">
      <c r="A17" s="1729"/>
      <c r="B17" s="1729"/>
      <c r="C17" s="1730"/>
      <c r="D17" s="1730"/>
      <c r="E17" s="1731"/>
      <c r="F17" s="1732"/>
      <c r="G17" s="1732"/>
      <c r="H17" s="1731"/>
      <c r="I17" s="1731"/>
      <c r="J17" s="1731"/>
      <c r="K17" s="1732"/>
      <c r="L17" s="1731"/>
      <c r="M17" s="1733"/>
      <c r="N17" s="1732"/>
      <c r="O17" s="1733"/>
      <c r="P17" s="1734"/>
      <c r="Q17" s="40"/>
      <c r="R17" s="40"/>
      <c r="S17" s="40"/>
      <c r="T17" s="1657"/>
    </row>
    <row r="18" spans="1:23" ht="33" customHeight="1">
      <c r="A18" s="1654" t="s">
        <v>919</v>
      </c>
      <c r="B18" s="1655"/>
      <c r="C18" s="1655"/>
      <c r="D18" s="1655"/>
      <c r="E18" s="1655"/>
      <c r="F18" s="1655"/>
      <c r="G18" s="1655"/>
      <c r="H18" s="1655"/>
      <c r="I18" s="1655"/>
      <c r="J18" s="1655"/>
      <c r="K18" s="1655"/>
      <c r="L18" s="1655"/>
      <c r="M18" s="1655"/>
      <c r="N18" s="1655"/>
      <c r="O18" s="1655"/>
      <c r="P18" s="1655"/>
      <c r="Q18" s="1655"/>
      <c r="R18" s="1655"/>
      <c r="S18" s="1655"/>
      <c r="T18" s="1656"/>
      <c r="U18" s="40"/>
      <c r="V18" s="1657"/>
      <c r="W18" s="1658"/>
    </row>
    <row r="19" spans="1:23" ht="18" customHeight="1">
      <c r="A19" s="1659"/>
      <c r="B19" s="1660"/>
      <c r="C19" s="1660"/>
      <c r="D19" s="1660"/>
      <c r="E19" s="1660"/>
      <c r="F19" s="1660"/>
      <c r="G19" s="1660"/>
      <c r="H19" s="1660"/>
      <c r="I19" s="1660"/>
      <c r="J19" s="1660"/>
      <c r="K19" s="1660"/>
      <c r="L19" s="1660"/>
      <c r="M19" s="1660"/>
      <c r="N19" s="1660"/>
      <c r="O19" s="1660"/>
      <c r="P19" s="1660"/>
      <c r="Q19" s="1660"/>
      <c r="R19" s="40"/>
      <c r="S19" s="40"/>
      <c r="T19" s="40"/>
      <c r="U19" s="40"/>
      <c r="V19" s="1657"/>
      <c r="W19" s="1658"/>
    </row>
    <row r="20" spans="1:23" ht="40.5" customHeight="1">
      <c r="A20" s="1661" t="s">
        <v>14</v>
      </c>
      <c r="B20" s="1650" t="s">
        <v>229</v>
      </c>
      <c r="C20" s="1464" t="s">
        <v>222</v>
      </c>
      <c r="D20" s="1465"/>
      <c r="E20" s="1466"/>
      <c r="F20" s="1464" t="s">
        <v>428</v>
      </c>
      <c r="G20" s="1465"/>
      <c r="H20" s="1465"/>
      <c r="I20" s="1465"/>
      <c r="J20" s="1466"/>
      <c r="K20" s="1464" t="s">
        <v>476</v>
      </c>
      <c r="L20" s="1465"/>
      <c r="M20" s="1466"/>
      <c r="N20" s="1464" t="s">
        <v>295</v>
      </c>
      <c r="O20" s="1465"/>
      <c r="P20" s="1466"/>
      <c r="Q20" s="1464" t="s">
        <v>223</v>
      </c>
      <c r="R20" s="1465"/>
      <c r="S20" s="1466"/>
      <c r="T20" s="1631" t="s">
        <v>204</v>
      </c>
      <c r="U20" s="691"/>
    </row>
    <row r="21" spans="1:23" ht="59.25" customHeight="1">
      <c r="A21" s="1661"/>
      <c r="B21" s="1650"/>
      <c r="C21" s="1735" t="s">
        <v>871</v>
      </c>
      <c r="D21" s="1735" t="s">
        <v>902</v>
      </c>
      <c r="E21" s="1735" t="s">
        <v>54</v>
      </c>
      <c r="F21" s="1735" t="s">
        <v>872</v>
      </c>
      <c r="G21" s="1735" t="str">
        <f>D21</f>
        <v xml:space="preserve">TH 9 tháng </v>
      </c>
      <c r="H21" s="1735" t="s">
        <v>54</v>
      </c>
      <c r="I21" s="1735" t="s">
        <v>426</v>
      </c>
      <c r="J21" s="1735" t="s">
        <v>427</v>
      </c>
      <c r="K21" s="1735" t="s">
        <v>870</v>
      </c>
      <c r="L21" s="1735" t="str">
        <f>D21</f>
        <v xml:space="preserve">TH 9 tháng </v>
      </c>
      <c r="M21" s="1735" t="s">
        <v>54</v>
      </c>
      <c r="N21" s="1735" t="s">
        <v>873</v>
      </c>
      <c r="O21" s="1735" t="str">
        <f>D21</f>
        <v xml:space="preserve">TH 9 tháng </v>
      </c>
      <c r="P21" s="1735" t="s">
        <v>54</v>
      </c>
      <c r="Q21" s="1735" t="s">
        <v>874</v>
      </c>
      <c r="R21" s="1735" t="str">
        <f>D21</f>
        <v xml:space="preserve">TH 9 tháng </v>
      </c>
      <c r="S21" s="1735" t="s">
        <v>54</v>
      </c>
      <c r="T21" s="1633"/>
    </row>
    <row r="22" spans="1:23" ht="28.5" customHeight="1">
      <c r="A22" s="1635">
        <v>1</v>
      </c>
      <c r="B22" s="1662" t="s">
        <v>104</v>
      </c>
      <c r="C22" s="1663">
        <v>350</v>
      </c>
      <c r="D22" s="1663">
        <v>533</v>
      </c>
      <c r="E22" s="1736">
        <f>D22/C22*100</f>
        <v>152.28571428571428</v>
      </c>
      <c r="F22" s="1663">
        <v>3</v>
      </c>
      <c r="G22" s="1663">
        <v>3</v>
      </c>
      <c r="H22" s="1737">
        <f>G22/F22*100</f>
        <v>100</v>
      </c>
      <c r="I22" s="1664">
        <v>20</v>
      </c>
      <c r="J22" s="1641">
        <v>0</v>
      </c>
      <c r="K22" s="1663">
        <v>26</v>
      </c>
      <c r="L22" s="1663">
        <v>35</v>
      </c>
      <c r="M22" s="1638">
        <f>L22/K22*100</f>
        <v>134.61538461538461</v>
      </c>
      <c r="N22" s="1663">
        <v>127</v>
      </c>
      <c r="O22" s="1663">
        <v>84</v>
      </c>
      <c r="P22" s="1736">
        <f>O22/N22*100</f>
        <v>66.141732283464577</v>
      </c>
      <c r="Q22" s="1663">
        <v>180</v>
      </c>
      <c r="R22" s="1663">
        <v>110</v>
      </c>
      <c r="S22" s="1638">
        <f>R22/Q22*100</f>
        <v>61.111111111111114</v>
      </c>
      <c r="T22" s="1635">
        <v>4</v>
      </c>
    </row>
    <row r="23" spans="1:23" ht="38.25" customHeight="1">
      <c r="A23" s="275">
        <v>2</v>
      </c>
      <c r="B23" s="1606" t="s">
        <v>851</v>
      </c>
      <c r="C23" s="1664">
        <v>420</v>
      </c>
      <c r="D23" s="1664">
        <v>300</v>
      </c>
      <c r="E23" s="1738">
        <f>D23/C23*100</f>
        <v>71.428571428571431</v>
      </c>
      <c r="F23" s="1641">
        <v>0</v>
      </c>
      <c r="G23" s="1641">
        <v>0</v>
      </c>
      <c r="H23" s="1739"/>
      <c r="I23" s="1641">
        <v>0</v>
      </c>
      <c r="J23" s="1641">
        <v>0</v>
      </c>
      <c r="K23" s="1641">
        <v>0</v>
      </c>
      <c r="L23" s="1641">
        <v>0</v>
      </c>
      <c r="M23" s="1641">
        <v>0</v>
      </c>
      <c r="N23" s="1641">
        <v>0</v>
      </c>
      <c r="O23" s="1641">
        <v>0</v>
      </c>
      <c r="P23" s="1641">
        <v>0</v>
      </c>
      <c r="Q23" s="1641">
        <v>0</v>
      </c>
      <c r="R23" s="1641">
        <v>0</v>
      </c>
      <c r="S23" s="1641">
        <v>0</v>
      </c>
      <c r="T23" s="1641">
        <v>0</v>
      </c>
    </row>
    <row r="24" spans="1:23" ht="30" customHeight="1">
      <c r="A24" s="275">
        <v>3</v>
      </c>
      <c r="B24" s="1665" t="s">
        <v>103</v>
      </c>
      <c r="C24" s="1664">
        <v>500</v>
      </c>
      <c r="D24" s="1664">
        <v>520</v>
      </c>
      <c r="E24" s="1738">
        <f>D24/C24*100</f>
        <v>104</v>
      </c>
      <c r="F24" s="1664">
        <v>1</v>
      </c>
      <c r="G24" s="1641">
        <v>0</v>
      </c>
      <c r="H24" s="1739">
        <f>G24/F24*100</f>
        <v>0</v>
      </c>
      <c r="I24" s="1641">
        <v>0</v>
      </c>
      <c r="J24" s="1641">
        <v>0</v>
      </c>
      <c r="K24" s="1664">
        <v>39</v>
      </c>
      <c r="L24" s="1664">
        <v>32</v>
      </c>
      <c r="M24" s="1619">
        <f>L24/K24*100</f>
        <v>82.051282051282044</v>
      </c>
      <c r="N24" s="1664">
        <v>774</v>
      </c>
      <c r="O24" s="1664">
        <v>620</v>
      </c>
      <c r="P24" s="1738">
        <f>O24/N24*100</f>
        <v>80.10335917312662</v>
      </c>
      <c r="Q24" s="1664">
        <v>1540</v>
      </c>
      <c r="R24" s="1664">
        <v>1269</v>
      </c>
      <c r="S24" s="1619">
        <f>R24/Q24*100</f>
        <v>82.402597402597394</v>
      </c>
      <c r="T24" s="275">
        <v>63</v>
      </c>
    </row>
    <row r="25" spans="1:23" ht="30" customHeight="1">
      <c r="A25" s="275">
        <v>4</v>
      </c>
      <c r="B25" s="1665" t="s">
        <v>100</v>
      </c>
      <c r="C25" s="1664">
        <v>250</v>
      </c>
      <c r="D25" s="1664">
        <v>191</v>
      </c>
      <c r="E25" s="1738">
        <f>D25/C25*100</f>
        <v>76.400000000000006</v>
      </c>
      <c r="F25" s="1664">
        <v>1</v>
      </c>
      <c r="G25" s="1641">
        <v>0</v>
      </c>
      <c r="H25" s="1739">
        <f>G25/F25*100</f>
        <v>0</v>
      </c>
      <c r="I25" s="1641">
        <v>0</v>
      </c>
      <c r="J25" s="1641">
        <v>0</v>
      </c>
      <c r="K25" s="1664">
        <v>19</v>
      </c>
      <c r="L25" s="1664">
        <v>5</v>
      </c>
      <c r="M25" s="1619">
        <f>L25/K25*100</f>
        <v>26.315789473684209</v>
      </c>
      <c r="N25" s="1664">
        <v>370</v>
      </c>
      <c r="O25" s="1664">
        <v>321</v>
      </c>
      <c r="P25" s="1738">
        <f>O25/N25*100</f>
        <v>86.756756756756758</v>
      </c>
      <c r="Q25" s="1664">
        <v>750</v>
      </c>
      <c r="R25" s="1664">
        <v>643</v>
      </c>
      <c r="S25" s="1619">
        <f>R25/Q25*100</f>
        <v>85.733333333333334</v>
      </c>
      <c r="T25" s="275">
        <v>2</v>
      </c>
    </row>
    <row r="26" spans="1:23" ht="30" customHeight="1">
      <c r="A26" s="275">
        <v>5</v>
      </c>
      <c r="B26" s="1665" t="s">
        <v>96</v>
      </c>
      <c r="C26" s="1664">
        <v>250</v>
      </c>
      <c r="D26" s="1664">
        <v>130</v>
      </c>
      <c r="E26" s="1738">
        <f t="shared" ref="E26:E30" si="1">D26/C26*100</f>
        <v>52</v>
      </c>
      <c r="F26" s="1664">
        <v>1</v>
      </c>
      <c r="G26" s="1641">
        <v>0</v>
      </c>
      <c r="H26" s="1739">
        <f t="shared" ref="H26:H30" si="2">G26/F26*100</f>
        <v>0</v>
      </c>
      <c r="I26" s="1641">
        <v>0</v>
      </c>
      <c r="J26" s="1641">
        <v>0</v>
      </c>
      <c r="K26" s="1664">
        <v>17</v>
      </c>
      <c r="L26" s="1664">
        <v>5</v>
      </c>
      <c r="M26" s="1619">
        <f t="shared" ref="M26:M30" si="3">L26/K26*100</f>
        <v>29.411764705882355</v>
      </c>
      <c r="N26" s="1664">
        <v>194</v>
      </c>
      <c r="O26" s="1664">
        <v>144</v>
      </c>
      <c r="P26" s="1738">
        <f t="shared" ref="P26:P30" si="4">O26/N26*100</f>
        <v>74.226804123711347</v>
      </c>
      <c r="Q26" s="1664">
        <v>400</v>
      </c>
      <c r="R26" s="1664">
        <v>297</v>
      </c>
      <c r="S26" s="1619">
        <f t="shared" ref="S26:S31" si="5">R26/Q26*100</f>
        <v>74.25</v>
      </c>
      <c r="T26" s="275">
        <v>14</v>
      </c>
    </row>
    <row r="27" spans="1:23" ht="30" customHeight="1">
      <c r="A27" s="275">
        <v>6</v>
      </c>
      <c r="B27" s="1665" t="s">
        <v>99</v>
      </c>
      <c r="C27" s="1664">
        <v>200</v>
      </c>
      <c r="D27" s="1664">
        <v>130</v>
      </c>
      <c r="E27" s="1738">
        <f t="shared" si="1"/>
        <v>65</v>
      </c>
      <c r="F27" s="1664">
        <v>1</v>
      </c>
      <c r="G27" s="1664">
        <v>1</v>
      </c>
      <c r="H27" s="1739">
        <f t="shared" si="2"/>
        <v>100</v>
      </c>
      <c r="I27" s="1664">
        <v>7</v>
      </c>
      <c r="J27" s="1641">
        <v>0</v>
      </c>
      <c r="K27" s="1664">
        <v>18</v>
      </c>
      <c r="L27" s="1664">
        <v>13</v>
      </c>
      <c r="M27" s="1619">
        <f t="shared" si="3"/>
        <v>72.222222222222214</v>
      </c>
      <c r="N27" s="1664">
        <v>348</v>
      </c>
      <c r="O27" s="1664">
        <v>280</v>
      </c>
      <c r="P27" s="1738">
        <f t="shared" si="4"/>
        <v>80.459770114942529</v>
      </c>
      <c r="Q27" s="1664">
        <v>700</v>
      </c>
      <c r="R27" s="1664">
        <v>569</v>
      </c>
      <c r="S27" s="1619">
        <f t="shared" si="5"/>
        <v>81.285714285714278</v>
      </c>
      <c r="T27" s="275">
        <v>12</v>
      </c>
    </row>
    <row r="28" spans="1:23" ht="30" customHeight="1">
      <c r="A28" s="275">
        <v>7</v>
      </c>
      <c r="B28" s="1665" t="s">
        <v>93</v>
      </c>
      <c r="C28" s="1664">
        <v>200</v>
      </c>
      <c r="D28" s="1664">
        <v>150</v>
      </c>
      <c r="E28" s="1738">
        <f t="shared" si="1"/>
        <v>75</v>
      </c>
      <c r="F28" s="1664">
        <v>1</v>
      </c>
      <c r="G28" s="1664">
        <v>1</v>
      </c>
      <c r="H28" s="1739">
        <f t="shared" si="2"/>
        <v>100</v>
      </c>
      <c r="I28" s="1664">
        <v>10</v>
      </c>
      <c r="J28" s="1641">
        <v>0</v>
      </c>
      <c r="K28" s="1664">
        <v>6</v>
      </c>
      <c r="L28" s="1664">
        <v>2</v>
      </c>
      <c r="M28" s="1619">
        <f>L28/K28*100</f>
        <v>33.333333333333329</v>
      </c>
      <c r="N28" s="1664">
        <v>356</v>
      </c>
      <c r="O28" s="1664">
        <v>254</v>
      </c>
      <c r="P28" s="1738">
        <f t="shared" si="4"/>
        <v>71.348314606741567</v>
      </c>
      <c r="Q28" s="1664">
        <v>720</v>
      </c>
      <c r="R28" s="1664">
        <v>542</v>
      </c>
      <c r="S28" s="1619">
        <f t="shared" si="5"/>
        <v>75.277777777777771</v>
      </c>
      <c r="T28" s="275">
        <v>6</v>
      </c>
    </row>
    <row r="29" spans="1:23" ht="30" customHeight="1">
      <c r="A29" s="275">
        <v>8</v>
      </c>
      <c r="B29" s="1665" t="s">
        <v>92</v>
      </c>
      <c r="C29" s="1664">
        <v>100</v>
      </c>
      <c r="D29" s="1664">
        <v>32</v>
      </c>
      <c r="E29" s="1738">
        <f t="shared" si="1"/>
        <v>32</v>
      </c>
      <c r="F29" s="1664">
        <v>1</v>
      </c>
      <c r="G29" s="1641">
        <v>0</v>
      </c>
      <c r="H29" s="1739">
        <f t="shared" si="2"/>
        <v>0</v>
      </c>
      <c r="I29" s="1641">
        <v>0</v>
      </c>
      <c r="J29" s="1641">
        <v>0</v>
      </c>
      <c r="K29" s="1664">
        <v>3</v>
      </c>
      <c r="L29" s="1664">
        <v>3</v>
      </c>
      <c r="M29" s="1619">
        <f t="shared" si="3"/>
        <v>100</v>
      </c>
      <c r="N29" s="1664">
        <v>115</v>
      </c>
      <c r="O29" s="1664">
        <v>71</v>
      </c>
      <c r="P29" s="1738">
        <f t="shared" si="4"/>
        <v>61.739130434782609</v>
      </c>
      <c r="Q29" s="1664">
        <v>230</v>
      </c>
      <c r="R29" s="1664">
        <v>122</v>
      </c>
      <c r="S29" s="1619">
        <f t="shared" si="5"/>
        <v>53.04347826086957</v>
      </c>
      <c r="T29" s="1641">
        <v>0</v>
      </c>
    </row>
    <row r="30" spans="1:23" ht="30" customHeight="1">
      <c r="A30" s="1644">
        <v>9</v>
      </c>
      <c r="B30" s="1666" t="s">
        <v>147</v>
      </c>
      <c r="C30" s="1740">
        <v>150</v>
      </c>
      <c r="D30" s="1740">
        <v>132</v>
      </c>
      <c r="E30" s="1741">
        <f t="shared" si="1"/>
        <v>88</v>
      </c>
      <c r="F30" s="1740">
        <v>1</v>
      </c>
      <c r="G30" s="1648">
        <v>0</v>
      </c>
      <c r="H30" s="1742">
        <f t="shared" si="2"/>
        <v>0</v>
      </c>
      <c r="I30" s="1648">
        <v>0</v>
      </c>
      <c r="J30" s="1648">
        <v>0</v>
      </c>
      <c r="K30" s="1740">
        <v>2</v>
      </c>
      <c r="L30" s="1664">
        <v>5</v>
      </c>
      <c r="M30" s="1647">
        <f t="shared" si="3"/>
        <v>250</v>
      </c>
      <c r="N30" s="1740">
        <v>136</v>
      </c>
      <c r="O30" s="1740">
        <v>89</v>
      </c>
      <c r="P30" s="1741">
        <f t="shared" si="4"/>
        <v>65.441176470588232</v>
      </c>
      <c r="Q30" s="1740">
        <v>280</v>
      </c>
      <c r="R30" s="1740">
        <v>190</v>
      </c>
      <c r="S30" s="1647">
        <f t="shared" si="5"/>
        <v>67.857142857142861</v>
      </c>
      <c r="T30" s="1644">
        <v>21</v>
      </c>
    </row>
    <row r="31" spans="1:23" ht="30" customHeight="1">
      <c r="A31" s="1650" t="s">
        <v>13</v>
      </c>
      <c r="B31" s="1650"/>
      <c r="C31" s="1624">
        <f>SUM(C22:C30)</f>
        <v>2420</v>
      </c>
      <c r="D31" s="1624">
        <f>SUM(D22:D30)</f>
        <v>2118</v>
      </c>
      <c r="E31" s="1627">
        <f>D31/C31*100</f>
        <v>87.52066115702479</v>
      </c>
      <c r="F31" s="1624">
        <f>SUM(F22:F30)</f>
        <v>10</v>
      </c>
      <c r="G31" s="1624">
        <f>SUM(G22:G30)</f>
        <v>5</v>
      </c>
      <c r="H31" s="1743">
        <f>G31/F31*100</f>
        <v>50</v>
      </c>
      <c r="I31" s="1744">
        <f>SUM(I22:I30)</f>
        <v>37</v>
      </c>
      <c r="J31" s="1744">
        <f>SUM(J22:J30)</f>
        <v>0</v>
      </c>
      <c r="K31" s="1745">
        <f>SUM(K22:K30)</f>
        <v>130</v>
      </c>
      <c r="L31" s="1745">
        <f>SUM(L22:L30)</f>
        <v>100</v>
      </c>
      <c r="M31" s="1625">
        <f>L31/K31*100</f>
        <v>76.923076923076934</v>
      </c>
      <c r="N31" s="1624">
        <f>SUM(N22:N30)</f>
        <v>2420</v>
      </c>
      <c r="O31" s="1624">
        <f>SUM(O22:O30)</f>
        <v>1863</v>
      </c>
      <c r="P31" s="1627">
        <f>O31/N31*100</f>
        <v>76.983471074380162</v>
      </c>
      <c r="Q31" s="1624">
        <f>SUM(Q22:Q30)</f>
        <v>4800</v>
      </c>
      <c r="R31" s="1624">
        <f>SUM(R22:R30)</f>
        <v>3742</v>
      </c>
      <c r="S31" s="1625">
        <f t="shared" si="5"/>
        <v>77.958333333333329</v>
      </c>
      <c r="T31" s="1746">
        <f>SUM(T22:T30)</f>
        <v>122</v>
      </c>
    </row>
    <row r="33" spans="1:20" ht="15.75">
      <c r="B33" s="1667"/>
      <c r="C33" s="195"/>
      <c r="D33" s="1558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</row>
    <row r="34" spans="1:20" ht="15.75">
      <c r="A34" s="526"/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</row>
    <row r="35" spans="1:20" ht="15.75">
      <c r="A35" s="526"/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</row>
    <row r="36" spans="1:20" ht="15.75">
      <c r="A36" s="526"/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</row>
    <row r="37" spans="1:20" ht="15.75" customHeight="1">
      <c r="A37" s="526"/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</row>
    <row r="38" spans="1:20" ht="15.75">
      <c r="B38" s="526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</row>
    <row r="39" spans="1:20" ht="15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</row>
    <row r="40" spans="1:20" ht="15.75">
      <c r="B40" s="195"/>
      <c r="D40" s="1668"/>
      <c r="E40" s="1668"/>
      <c r="F40" s="1668"/>
      <c r="G40" s="1668"/>
      <c r="H40" s="1668"/>
      <c r="I40" s="1668"/>
      <c r="J40" s="40"/>
    </row>
    <row r="41" spans="1:20" ht="15.75">
      <c r="D41" s="1747"/>
      <c r="E41" s="1669"/>
      <c r="F41" s="1669"/>
      <c r="G41" s="1669"/>
      <c r="H41" s="1669"/>
      <c r="I41" s="1669"/>
      <c r="J41" s="40"/>
    </row>
    <row r="42" spans="1:20" ht="15.75">
      <c r="D42" s="1747"/>
      <c r="E42" s="1669"/>
      <c r="F42" s="1669"/>
      <c r="G42" s="1669"/>
      <c r="H42" s="1669"/>
      <c r="I42" s="1669"/>
      <c r="J42" s="40"/>
    </row>
    <row r="43" spans="1:20" ht="15.75">
      <c r="D43" s="1747"/>
      <c r="E43" s="1669"/>
      <c r="F43" s="1669"/>
      <c r="G43" s="1669"/>
      <c r="H43" s="1669"/>
      <c r="I43" s="1669"/>
      <c r="J43" s="40"/>
    </row>
    <row r="44" spans="1:20" ht="15.75">
      <c r="D44" s="1747"/>
      <c r="E44" s="1669"/>
      <c r="F44" s="1669"/>
      <c r="G44" s="1669"/>
      <c r="H44" s="1669"/>
      <c r="I44" s="1669"/>
      <c r="J44" s="40"/>
    </row>
    <row r="45" spans="1:20">
      <c r="D45" s="40"/>
      <c r="E45" s="40"/>
      <c r="F45" s="40"/>
      <c r="G45" s="40"/>
      <c r="H45" s="40"/>
      <c r="I45" s="40"/>
      <c r="J45" s="40"/>
    </row>
  </sheetData>
  <mergeCells count="23">
    <mergeCell ref="A31:B31"/>
    <mergeCell ref="A14:B14"/>
    <mergeCell ref="A20:A21"/>
    <mergeCell ref="B20:B21"/>
    <mergeCell ref="Q20:S20"/>
    <mergeCell ref="K20:M20"/>
    <mergeCell ref="F20:J20"/>
    <mergeCell ref="A1:P1"/>
    <mergeCell ref="A2:P2"/>
    <mergeCell ref="B19:Q19"/>
    <mergeCell ref="C4:P4"/>
    <mergeCell ref="C20:E20"/>
    <mergeCell ref="K5:M5"/>
    <mergeCell ref="N5:P5"/>
    <mergeCell ref="T20:T21"/>
    <mergeCell ref="T5:T6"/>
    <mergeCell ref="A18:T18"/>
    <mergeCell ref="B4:B6"/>
    <mergeCell ref="C5:E5"/>
    <mergeCell ref="F5:H5"/>
    <mergeCell ref="A4:A6"/>
    <mergeCell ref="N20:P20"/>
    <mergeCell ref="Q5:S5"/>
  </mergeCells>
  <phoneticPr fontId="14" type="noConversion"/>
  <pageMargins left="0.36" right="0.2" top="0.74" bottom="0.4" header="0.35" footer="0.2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Q22"/>
  <sheetViews>
    <sheetView zoomScale="90" zoomScaleNormal="90" zoomScaleSheetLayoutView="130" workbookViewId="0">
      <selection activeCell="A2" sqref="A2:K2"/>
    </sheetView>
  </sheetViews>
  <sheetFormatPr defaultRowHeight="15"/>
  <cols>
    <col min="1" max="1" width="4.625" style="687" customWidth="1"/>
    <col min="2" max="2" width="27" style="687" customWidth="1"/>
    <col min="3" max="3" width="12.125" style="687" customWidth="1"/>
    <col min="4" max="4" width="11.5" style="687" customWidth="1"/>
    <col min="5" max="6" width="10.625" style="687" customWidth="1"/>
    <col min="7" max="7" width="10" style="687" customWidth="1"/>
    <col min="8" max="8" width="9.25" style="687" customWidth="1"/>
    <col min="9" max="9" width="12.75" style="687" customWidth="1"/>
    <col min="10" max="10" width="10.5" style="687" customWidth="1"/>
    <col min="11" max="11" width="10.625" style="687" customWidth="1"/>
    <col min="12" max="13" width="9" style="687"/>
    <col min="14" max="14" width="11.75" style="687" bestFit="1" customWidth="1"/>
    <col min="15" max="16384" width="9" style="687"/>
  </cols>
  <sheetData>
    <row r="1" spans="1:17" ht="7.5" customHeight="1"/>
    <row r="2" spans="1:17" ht="44.25" customHeight="1">
      <c r="A2" s="1764" t="s">
        <v>920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753"/>
      <c r="M2" s="1753"/>
      <c r="N2" s="1753"/>
      <c r="O2" s="1753"/>
      <c r="P2" s="1753"/>
      <c r="Q2" s="1753"/>
    </row>
    <row r="3" spans="1:17" ht="29.25" customHeight="1">
      <c r="A3" s="1754" t="s">
        <v>14</v>
      </c>
      <c r="B3" s="1754" t="s">
        <v>239</v>
      </c>
      <c r="C3" s="1754" t="s">
        <v>411</v>
      </c>
      <c r="D3" s="1754" t="s">
        <v>903</v>
      </c>
      <c r="E3" s="1754" t="s">
        <v>904</v>
      </c>
      <c r="F3" s="1754" t="s">
        <v>747</v>
      </c>
      <c r="G3" s="1754" t="s">
        <v>905</v>
      </c>
      <c r="H3" s="1754" t="s">
        <v>906</v>
      </c>
      <c r="I3" s="1754" t="s">
        <v>746</v>
      </c>
      <c r="J3" s="1754" t="s">
        <v>907</v>
      </c>
      <c r="K3" s="1754" t="s">
        <v>908</v>
      </c>
      <c r="L3" s="1753"/>
      <c r="M3" s="1753"/>
      <c r="N3" s="1753"/>
      <c r="O3" s="1753"/>
      <c r="P3" s="1753"/>
      <c r="Q3" s="1753"/>
    </row>
    <row r="4" spans="1:17" ht="43.5" customHeight="1">
      <c r="A4" s="1755"/>
      <c r="B4" s="1755"/>
      <c r="C4" s="1755"/>
      <c r="D4" s="1755"/>
      <c r="E4" s="1755"/>
      <c r="F4" s="1755"/>
      <c r="G4" s="1755"/>
      <c r="H4" s="1755"/>
      <c r="I4" s="1755"/>
      <c r="J4" s="1755"/>
      <c r="K4" s="1755"/>
      <c r="L4" s="1753"/>
      <c r="M4" s="1753"/>
      <c r="N4" s="1753"/>
      <c r="O4" s="1753"/>
      <c r="P4" s="1753"/>
      <c r="Q4" s="1753"/>
    </row>
    <row r="5" spans="1:17" ht="30.75" customHeight="1">
      <c r="A5" s="1748">
        <v>1</v>
      </c>
      <c r="B5" s="1749" t="s">
        <v>492</v>
      </c>
      <c r="C5" s="1765">
        <v>0</v>
      </c>
      <c r="D5" s="1765">
        <v>0</v>
      </c>
      <c r="E5" s="1765">
        <v>0</v>
      </c>
      <c r="F5" s="1765">
        <v>0</v>
      </c>
      <c r="G5" s="1766">
        <v>0</v>
      </c>
      <c r="H5" s="1766">
        <v>0</v>
      </c>
      <c r="I5" s="1767">
        <v>227</v>
      </c>
      <c r="J5" s="1765">
        <v>0</v>
      </c>
      <c r="K5" s="1767">
        <v>14</v>
      </c>
      <c r="L5" s="1753"/>
      <c r="M5" s="1753"/>
      <c r="N5" s="1753"/>
      <c r="O5" s="1753"/>
      <c r="P5" s="1753"/>
      <c r="Q5" s="1753"/>
    </row>
    <row r="6" spans="1:17" ht="30.75" customHeight="1">
      <c r="A6" s="1748">
        <v>2</v>
      </c>
      <c r="B6" s="1749" t="s">
        <v>491</v>
      </c>
      <c r="C6" s="1750">
        <v>132</v>
      </c>
      <c r="D6" s="1765">
        <v>0</v>
      </c>
      <c r="E6" s="1765">
        <v>0</v>
      </c>
      <c r="F6" s="1750">
        <v>25</v>
      </c>
      <c r="G6" s="1766">
        <v>0</v>
      </c>
      <c r="H6" s="1768">
        <v>1</v>
      </c>
      <c r="I6" s="1767">
        <v>121</v>
      </c>
      <c r="J6" s="1767">
        <v>2</v>
      </c>
      <c r="K6" s="1767">
        <v>11</v>
      </c>
      <c r="L6" s="1753"/>
      <c r="M6" s="1753"/>
      <c r="N6" s="1753"/>
      <c r="O6" s="1753"/>
      <c r="P6" s="1753"/>
      <c r="Q6" s="1753"/>
    </row>
    <row r="7" spans="1:17" ht="30.75" customHeight="1">
      <c r="A7" s="1748">
        <v>3</v>
      </c>
      <c r="B7" s="1749" t="s">
        <v>683</v>
      </c>
      <c r="C7" s="1750">
        <v>786</v>
      </c>
      <c r="D7" s="1765">
        <v>0</v>
      </c>
      <c r="E7" s="1765">
        <v>0</v>
      </c>
      <c r="F7" s="1750">
        <v>328</v>
      </c>
      <c r="G7" s="1766">
        <v>0</v>
      </c>
      <c r="H7" s="1766">
        <v>0</v>
      </c>
      <c r="I7" s="1766">
        <v>0</v>
      </c>
      <c r="J7" s="1766">
        <v>0</v>
      </c>
      <c r="K7" s="1766">
        <v>0</v>
      </c>
      <c r="L7" s="1753"/>
      <c r="M7" s="1753"/>
      <c r="N7" s="1753"/>
      <c r="O7" s="1753"/>
      <c r="P7" s="1753"/>
      <c r="Q7" s="1753"/>
    </row>
    <row r="8" spans="1:17" ht="30.75" customHeight="1">
      <c r="A8" s="1748">
        <v>4</v>
      </c>
      <c r="B8" s="1749" t="s">
        <v>766</v>
      </c>
      <c r="C8" s="1750">
        <v>318</v>
      </c>
      <c r="D8" s="1765">
        <v>0</v>
      </c>
      <c r="E8" s="1768">
        <v>1</v>
      </c>
      <c r="F8" s="1750">
        <v>136</v>
      </c>
      <c r="G8" s="1766">
        <v>0</v>
      </c>
      <c r="H8" s="1766">
        <v>0</v>
      </c>
      <c r="I8" s="1767">
        <v>154</v>
      </c>
      <c r="J8" s="1767">
        <v>1</v>
      </c>
      <c r="K8" s="1767">
        <v>4</v>
      </c>
      <c r="L8" s="1753"/>
      <c r="M8" s="1753"/>
      <c r="N8" s="1753"/>
      <c r="O8" s="1753"/>
      <c r="P8" s="1753"/>
      <c r="Q8" s="1753"/>
    </row>
    <row r="9" spans="1:17" ht="30.75" customHeight="1">
      <c r="A9" s="1748">
        <v>5</v>
      </c>
      <c r="B9" s="1749" t="s">
        <v>767</v>
      </c>
      <c r="C9" s="1750">
        <v>854</v>
      </c>
      <c r="D9" s="1765">
        <v>0</v>
      </c>
      <c r="E9" s="1768">
        <v>12</v>
      </c>
      <c r="F9" s="1750">
        <v>193</v>
      </c>
      <c r="G9" s="1766">
        <v>0</v>
      </c>
      <c r="H9" s="1768">
        <v>2</v>
      </c>
      <c r="I9" s="1767">
        <v>240</v>
      </c>
      <c r="J9" s="1767">
        <v>1</v>
      </c>
      <c r="K9" s="1767">
        <v>13</v>
      </c>
      <c r="L9" s="1753"/>
      <c r="M9" s="1753"/>
      <c r="N9" s="1753"/>
      <c r="O9" s="1753"/>
      <c r="P9" s="1753"/>
      <c r="Q9" s="1753"/>
    </row>
    <row r="10" spans="1:17" ht="30.75" customHeight="1">
      <c r="A10" s="1748">
        <v>6</v>
      </c>
      <c r="B10" s="1749" t="s">
        <v>765</v>
      </c>
      <c r="C10" s="1750">
        <v>177</v>
      </c>
      <c r="D10" s="1765">
        <v>0</v>
      </c>
      <c r="E10" s="1768">
        <v>3</v>
      </c>
      <c r="F10" s="1750">
        <v>72</v>
      </c>
      <c r="G10" s="1766">
        <v>0</v>
      </c>
      <c r="H10" s="1768">
        <v>1</v>
      </c>
      <c r="I10" s="1767">
        <v>70</v>
      </c>
      <c r="J10" s="1767">
        <v>1</v>
      </c>
      <c r="K10" s="1767">
        <v>5</v>
      </c>
      <c r="L10" s="1753"/>
      <c r="M10" s="1753"/>
      <c r="N10" s="1753"/>
      <c r="O10" s="1753"/>
      <c r="P10" s="1753"/>
      <c r="Q10" s="1753"/>
    </row>
    <row r="11" spans="1:17" ht="30.75" customHeight="1">
      <c r="A11" s="1748">
        <v>7</v>
      </c>
      <c r="B11" s="1749" t="s">
        <v>764</v>
      </c>
      <c r="C11" s="1750">
        <v>148</v>
      </c>
      <c r="D11" s="1765">
        <v>0</v>
      </c>
      <c r="E11" s="1768">
        <v>1</v>
      </c>
      <c r="F11" s="1750">
        <v>53</v>
      </c>
      <c r="G11" s="1766">
        <v>0</v>
      </c>
      <c r="H11" s="1768">
        <v>1</v>
      </c>
      <c r="I11" s="1767">
        <v>62</v>
      </c>
      <c r="J11" s="1767">
        <v>2</v>
      </c>
      <c r="K11" s="1767">
        <v>4</v>
      </c>
      <c r="L11" s="1753"/>
      <c r="M11" s="1753"/>
      <c r="N11" s="1753"/>
      <c r="O11" s="1753"/>
      <c r="P11" s="1753"/>
      <c r="Q11" s="1753"/>
    </row>
    <row r="12" spans="1:17" ht="30.75" customHeight="1">
      <c r="A12" s="1748">
        <v>8</v>
      </c>
      <c r="B12" s="1749" t="s">
        <v>762</v>
      </c>
      <c r="C12" s="1750">
        <v>101</v>
      </c>
      <c r="D12" s="1765">
        <v>0</v>
      </c>
      <c r="E12" s="1765">
        <v>0</v>
      </c>
      <c r="F12" s="1750">
        <v>60</v>
      </c>
      <c r="G12" s="1766">
        <v>0</v>
      </c>
      <c r="H12" s="1766">
        <v>0</v>
      </c>
      <c r="I12" s="1767">
        <v>21</v>
      </c>
      <c r="J12" s="1765">
        <v>0</v>
      </c>
      <c r="K12" s="1765">
        <v>0</v>
      </c>
      <c r="L12" s="1753"/>
      <c r="M12" s="1753"/>
      <c r="N12" s="1753"/>
      <c r="O12" s="1753"/>
      <c r="P12" s="1753"/>
      <c r="Q12" s="1753"/>
    </row>
    <row r="13" spans="1:17" ht="30.75" customHeight="1">
      <c r="A13" s="1748">
        <v>9</v>
      </c>
      <c r="B13" s="1749" t="s">
        <v>763</v>
      </c>
      <c r="C13" s="1750">
        <v>18</v>
      </c>
      <c r="D13" s="1765">
        <v>0</v>
      </c>
      <c r="E13" s="1765">
        <v>0</v>
      </c>
      <c r="F13" s="1750">
        <v>4</v>
      </c>
      <c r="G13" s="1766">
        <v>0</v>
      </c>
      <c r="H13" s="1766">
        <v>0</v>
      </c>
      <c r="I13" s="1767">
        <v>11</v>
      </c>
      <c r="J13" s="1765">
        <v>0</v>
      </c>
      <c r="K13" s="1765">
        <v>0</v>
      </c>
      <c r="L13" s="1753"/>
      <c r="M13" s="1753"/>
      <c r="N13" s="1751"/>
      <c r="O13" s="1753"/>
      <c r="P13" s="1753"/>
      <c r="Q13" s="1753"/>
    </row>
    <row r="14" spans="1:17" ht="31.5" customHeight="1">
      <c r="A14" s="1756" t="s">
        <v>13</v>
      </c>
      <c r="B14" s="1757"/>
      <c r="C14" s="1769">
        <f t="shared" ref="C14:K14" si="0">SUM(C5:C13)</f>
        <v>2534</v>
      </c>
      <c r="D14" s="1769">
        <f t="shared" si="0"/>
        <v>0</v>
      </c>
      <c r="E14" s="1769">
        <f t="shared" si="0"/>
        <v>17</v>
      </c>
      <c r="F14" s="1769">
        <f t="shared" si="0"/>
        <v>871</v>
      </c>
      <c r="G14" s="1746">
        <f t="shared" si="0"/>
        <v>0</v>
      </c>
      <c r="H14" s="1746">
        <f t="shared" si="0"/>
        <v>5</v>
      </c>
      <c r="I14" s="1746">
        <f t="shared" si="0"/>
        <v>906</v>
      </c>
      <c r="J14" s="1769">
        <f t="shared" si="0"/>
        <v>7</v>
      </c>
      <c r="K14" s="1769">
        <f t="shared" si="0"/>
        <v>51</v>
      </c>
      <c r="L14" s="1753"/>
      <c r="M14" s="1753"/>
      <c r="N14" s="1753"/>
      <c r="O14" s="1753"/>
      <c r="P14" s="1753"/>
      <c r="Q14" s="1753"/>
    </row>
    <row r="15" spans="1:17">
      <c r="A15" s="1753"/>
      <c r="B15" s="1753"/>
      <c r="C15" s="1758"/>
      <c r="D15" s="1758"/>
      <c r="E15" s="1758"/>
      <c r="F15" s="1758"/>
      <c r="G15" s="1758"/>
      <c r="H15" s="1759"/>
      <c r="I15" s="1759"/>
      <c r="J15" s="1759"/>
      <c r="K15" s="1759"/>
      <c r="L15" s="1753"/>
      <c r="M15" s="1753"/>
      <c r="N15" s="1753"/>
      <c r="O15" s="1753"/>
      <c r="P15" s="1753"/>
      <c r="Q15" s="1753"/>
    </row>
    <row r="16" spans="1:17" ht="17.25">
      <c r="A16" s="1753"/>
      <c r="B16" s="1752"/>
      <c r="C16" s="1760"/>
      <c r="D16" s="1760"/>
      <c r="E16" s="1760"/>
      <c r="F16" s="1760"/>
      <c r="G16" s="1760"/>
      <c r="H16" s="1761"/>
      <c r="I16" s="1761"/>
      <c r="J16" s="1761"/>
      <c r="K16" s="1761"/>
      <c r="L16" s="1753"/>
      <c r="M16" s="1753"/>
      <c r="N16" s="1753"/>
      <c r="O16" s="1753"/>
      <c r="P16" s="1753"/>
      <c r="Q16" s="1753"/>
    </row>
    <row r="17" spans="1:17" ht="17.25">
      <c r="A17" s="1753"/>
      <c r="B17" s="1753"/>
      <c r="C17" s="1753"/>
      <c r="D17" s="1753"/>
      <c r="E17" s="1753"/>
      <c r="F17" s="1753"/>
      <c r="G17" s="1753"/>
      <c r="H17" s="1762"/>
      <c r="I17" s="1762"/>
      <c r="J17" s="1762"/>
      <c r="K17" s="1762"/>
      <c r="L17" s="1753"/>
      <c r="M17" s="1753"/>
      <c r="N17" s="1753"/>
      <c r="O17" s="1753"/>
      <c r="P17" s="1753"/>
      <c r="Q17" s="1753"/>
    </row>
    <row r="18" spans="1:17" ht="17.25">
      <c r="A18" s="1753"/>
      <c r="B18" s="1753"/>
      <c r="C18" s="1753"/>
      <c r="D18" s="1753"/>
      <c r="E18" s="1753"/>
      <c r="F18" s="1753"/>
      <c r="G18" s="1753"/>
      <c r="H18" s="1770"/>
      <c r="I18" s="1770"/>
      <c r="J18" s="1770"/>
      <c r="K18" s="1770"/>
      <c r="L18" s="1753"/>
      <c r="M18" s="1753"/>
      <c r="N18" s="1753"/>
      <c r="O18" s="1753"/>
      <c r="P18" s="1753"/>
      <c r="Q18" s="1753"/>
    </row>
    <row r="19" spans="1:17" ht="17.25">
      <c r="A19" s="1753"/>
      <c r="B19" s="1753"/>
      <c r="C19" s="1753"/>
      <c r="D19" s="1753"/>
      <c r="E19" s="1753"/>
      <c r="F19" s="1753"/>
      <c r="G19" s="1753"/>
      <c r="H19" s="1770"/>
      <c r="I19" s="1770"/>
      <c r="J19" s="1770"/>
      <c r="K19" s="1770"/>
      <c r="L19" s="1753"/>
      <c r="M19" s="1753"/>
      <c r="N19" s="1753"/>
      <c r="O19" s="1753"/>
      <c r="P19" s="1753"/>
      <c r="Q19" s="1753"/>
    </row>
    <row r="20" spans="1:17" ht="17.25" hidden="1">
      <c r="A20" s="1753"/>
      <c r="B20" s="1763" t="s">
        <v>443</v>
      </c>
      <c r="C20" s="1753"/>
      <c r="D20" s="1753"/>
      <c r="E20" s="1753"/>
      <c r="F20" s="1753"/>
      <c r="G20" s="1753"/>
      <c r="H20" s="1770"/>
      <c r="I20" s="1770"/>
      <c r="J20" s="1770"/>
      <c r="K20" s="1770"/>
      <c r="L20" s="1753"/>
      <c r="M20" s="1753"/>
      <c r="N20" s="1753"/>
      <c r="O20" s="1753"/>
      <c r="P20" s="1753"/>
      <c r="Q20" s="1753"/>
    </row>
    <row r="21" spans="1:17" ht="17.25">
      <c r="A21" s="1753"/>
      <c r="B21" s="1753"/>
      <c r="C21" s="1753"/>
      <c r="D21" s="1753"/>
      <c r="E21" s="1753"/>
      <c r="F21" s="1753"/>
      <c r="G21" s="1753"/>
      <c r="H21" s="1770"/>
      <c r="I21" s="1770"/>
      <c r="J21" s="1770"/>
      <c r="K21" s="1770"/>
      <c r="L21" s="1753"/>
      <c r="M21" s="1753"/>
      <c r="N21" s="1753"/>
      <c r="O21" s="1753"/>
      <c r="P21" s="1753"/>
      <c r="Q21" s="1753"/>
    </row>
    <row r="22" spans="1:17">
      <c r="A22" s="1753"/>
      <c r="B22" s="1753"/>
      <c r="C22" s="1753"/>
      <c r="D22" s="1753"/>
      <c r="E22" s="1753"/>
      <c r="F22" s="1753"/>
      <c r="G22" s="1753"/>
      <c r="H22" s="1753"/>
      <c r="I22" s="1753"/>
      <c r="J22" s="1753"/>
      <c r="K22" s="1753"/>
      <c r="L22" s="1753"/>
      <c r="M22" s="1753"/>
      <c r="N22" s="1753"/>
      <c r="O22" s="1753"/>
      <c r="P22" s="1753"/>
      <c r="Q22" s="1753"/>
    </row>
  </sheetData>
  <mergeCells count="16">
    <mergeCell ref="A2:K2"/>
    <mergeCell ref="H15:K15"/>
    <mergeCell ref="H16:K16"/>
    <mergeCell ref="D3:D4"/>
    <mergeCell ref="A14:B14"/>
    <mergeCell ref="B3:B4"/>
    <mergeCell ref="C3:C4"/>
    <mergeCell ref="E3:E4"/>
    <mergeCell ref="F3:F4"/>
    <mergeCell ref="G3:G4"/>
    <mergeCell ref="A3:A4"/>
    <mergeCell ref="H17:K17"/>
    <mergeCell ref="H3:H4"/>
    <mergeCell ref="I3:I4"/>
    <mergeCell ref="J3:J4"/>
    <mergeCell ref="K3:K4"/>
  </mergeCells>
  <phoneticPr fontId="14" type="noConversion"/>
  <pageMargins left="0.62" right="0.2" top="0.51" bottom="0.82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S18"/>
  <sheetViews>
    <sheetView topLeftCell="B1" zoomScaleNormal="100" workbookViewId="0">
      <pane xSplit="1" ySplit="8" topLeftCell="C14" activePane="bottomRight" state="frozen"/>
      <selection activeCell="B1" sqref="B1"/>
      <selection pane="topRight" activeCell="C1" sqref="C1"/>
      <selection pane="bottomLeft" activeCell="B9" sqref="B9"/>
      <selection pane="bottomRight" activeCell="F14" sqref="F14"/>
    </sheetView>
  </sheetViews>
  <sheetFormatPr defaultRowHeight="15.75"/>
  <cols>
    <col min="1" max="1" width="3.375" style="271" bestFit="1" customWidth="1"/>
    <col min="2" max="2" width="17.875" style="9" customWidth="1"/>
    <col min="3" max="3" width="7.5" style="9" customWidth="1"/>
    <col min="4" max="4" width="8.125" style="9" customWidth="1"/>
    <col min="5" max="5" width="8.375" style="9" customWidth="1"/>
    <col min="6" max="6" width="6.875" style="9" customWidth="1"/>
    <col min="7" max="7" width="8.375" style="9" customWidth="1"/>
    <col min="8" max="8" width="5.875" style="195" customWidth="1"/>
    <col min="9" max="9" width="7.375" style="9" customWidth="1"/>
    <col min="10" max="10" width="7.875" style="9" customWidth="1"/>
    <col min="11" max="11" width="5.25" style="9" customWidth="1"/>
    <col min="12" max="12" width="7" style="9" customWidth="1"/>
    <col min="13" max="13" width="5.625" style="9" customWidth="1"/>
    <col min="14" max="14" width="7.375" style="9" customWidth="1"/>
    <col min="15" max="15" width="8.625" style="9" customWidth="1"/>
    <col min="16" max="16" width="8.75" style="9" customWidth="1"/>
    <col min="17" max="17" width="8.125" style="9" customWidth="1"/>
  </cols>
  <sheetData>
    <row r="1" spans="1:19" ht="39.75" customHeight="1">
      <c r="A1" s="1132" t="s">
        <v>921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</row>
    <row r="2" spans="1:19" ht="36" customHeight="1"/>
    <row r="3" spans="1:19" ht="36.75" customHeight="1">
      <c r="A3" s="1147" t="s">
        <v>14</v>
      </c>
      <c r="B3" s="1591" t="s">
        <v>605</v>
      </c>
      <c r="C3" s="1574" t="s">
        <v>614</v>
      </c>
      <c r="D3" s="1573"/>
      <c r="E3" s="1591" t="s">
        <v>828</v>
      </c>
      <c r="F3" s="1591" t="s">
        <v>909</v>
      </c>
      <c r="G3" s="1591" t="s">
        <v>928</v>
      </c>
      <c r="H3" s="1574" t="s">
        <v>611</v>
      </c>
      <c r="I3" s="1572"/>
      <c r="J3" s="1572"/>
      <c r="K3" s="1572"/>
      <c r="L3" s="1572"/>
      <c r="M3" s="1573"/>
      <c r="N3" s="1585" t="s">
        <v>888</v>
      </c>
      <c r="O3" s="1586"/>
      <c r="P3" s="1591" t="s">
        <v>829</v>
      </c>
      <c r="Q3" s="1591" t="s">
        <v>830</v>
      </c>
    </row>
    <row r="4" spans="1:19" ht="15">
      <c r="A4" s="1148"/>
      <c r="B4" s="1771"/>
      <c r="C4" s="1772"/>
      <c r="D4" s="1596"/>
      <c r="E4" s="1771"/>
      <c r="F4" s="1771"/>
      <c r="G4" s="1771"/>
      <c r="H4" s="1591" t="s">
        <v>606</v>
      </c>
      <c r="I4" s="1591" t="s">
        <v>608</v>
      </c>
      <c r="J4" s="1591" t="s">
        <v>607</v>
      </c>
      <c r="K4" s="1591" t="s">
        <v>262</v>
      </c>
      <c r="L4" s="1591" t="s">
        <v>609</v>
      </c>
      <c r="M4" s="1591" t="s">
        <v>610</v>
      </c>
      <c r="N4" s="1591" t="s">
        <v>612</v>
      </c>
      <c r="O4" s="1591" t="s">
        <v>613</v>
      </c>
      <c r="P4" s="1771"/>
      <c r="Q4" s="1771"/>
    </row>
    <row r="5" spans="1:19" ht="15">
      <c r="A5" s="1148"/>
      <c r="B5" s="1771"/>
      <c r="C5" s="1772"/>
      <c r="D5" s="1596"/>
      <c r="E5" s="1771"/>
      <c r="F5" s="1771"/>
      <c r="G5" s="1771"/>
      <c r="H5" s="1771"/>
      <c r="I5" s="1771"/>
      <c r="J5" s="1771"/>
      <c r="K5" s="1771"/>
      <c r="L5" s="1771"/>
      <c r="M5" s="1771"/>
      <c r="N5" s="1771"/>
      <c r="O5" s="1771"/>
      <c r="P5" s="1771"/>
      <c r="Q5" s="1771"/>
    </row>
    <row r="6" spans="1:19" ht="15">
      <c r="A6" s="1148"/>
      <c r="B6" s="1771"/>
      <c r="C6" s="1772"/>
      <c r="D6" s="1596"/>
      <c r="E6" s="1771"/>
      <c r="F6" s="1771"/>
      <c r="G6" s="1771"/>
      <c r="H6" s="1771"/>
      <c r="I6" s="1771"/>
      <c r="J6" s="1771"/>
      <c r="K6" s="1771"/>
      <c r="L6" s="1771"/>
      <c r="M6" s="1771"/>
      <c r="N6" s="1771"/>
      <c r="O6" s="1771"/>
      <c r="P6" s="1771"/>
      <c r="Q6" s="1771"/>
    </row>
    <row r="7" spans="1:19" ht="15">
      <c r="A7" s="1148"/>
      <c r="B7" s="1771"/>
      <c r="C7" s="1577"/>
      <c r="D7" s="1576"/>
      <c r="E7" s="1771"/>
      <c r="F7" s="1771"/>
      <c r="G7" s="1771"/>
      <c r="H7" s="1771"/>
      <c r="I7" s="1771"/>
      <c r="J7" s="1771"/>
      <c r="K7" s="1771"/>
      <c r="L7" s="1771"/>
      <c r="M7" s="1771"/>
      <c r="N7" s="1771"/>
      <c r="O7" s="1771"/>
      <c r="P7" s="1771"/>
      <c r="Q7" s="1771"/>
    </row>
    <row r="8" spans="1:19">
      <c r="A8" s="1149"/>
      <c r="B8" s="1131"/>
      <c r="C8" s="1773" t="s">
        <v>592</v>
      </c>
      <c r="D8" s="1773" t="s">
        <v>593</v>
      </c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</row>
    <row r="9" spans="1:19" ht="37.5" customHeight="1">
      <c r="A9" s="889">
        <v>1</v>
      </c>
      <c r="B9" s="1775" t="s">
        <v>103</v>
      </c>
      <c r="C9" s="893">
        <v>159</v>
      </c>
      <c r="D9" s="893">
        <v>520</v>
      </c>
      <c r="E9" s="893">
        <v>636</v>
      </c>
      <c r="F9" s="893">
        <v>43</v>
      </c>
      <c r="G9" s="893">
        <v>679</v>
      </c>
      <c r="H9" s="893">
        <v>30</v>
      </c>
      <c r="I9" s="893">
        <v>448</v>
      </c>
      <c r="J9" s="893">
        <v>190</v>
      </c>
      <c r="K9" s="895">
        <v>9</v>
      </c>
      <c r="L9" s="895">
        <v>2</v>
      </c>
      <c r="M9" s="894">
        <v>0</v>
      </c>
      <c r="N9" s="893">
        <v>448</v>
      </c>
      <c r="O9" s="893">
        <v>190</v>
      </c>
      <c r="P9" s="893">
        <v>9158</v>
      </c>
      <c r="Q9" s="893">
        <v>3639</v>
      </c>
    </row>
    <row r="10" spans="1:19" ht="37.5" customHeight="1">
      <c r="A10" s="890">
        <v>2</v>
      </c>
      <c r="B10" s="1776" t="s">
        <v>156</v>
      </c>
      <c r="C10" s="895">
        <v>354</v>
      </c>
      <c r="D10" s="895">
        <v>650</v>
      </c>
      <c r="E10" s="895">
        <v>957</v>
      </c>
      <c r="F10" s="895">
        <v>47</v>
      </c>
      <c r="G10" s="895">
        <v>1004</v>
      </c>
      <c r="H10" s="895">
        <v>8</v>
      </c>
      <c r="I10" s="895">
        <v>270</v>
      </c>
      <c r="J10" s="895">
        <v>701</v>
      </c>
      <c r="K10" s="895">
        <v>17</v>
      </c>
      <c r="L10" s="895">
        <v>7</v>
      </c>
      <c r="M10" s="895">
        <v>1</v>
      </c>
      <c r="N10" s="895">
        <v>270</v>
      </c>
      <c r="O10" s="895">
        <v>701</v>
      </c>
      <c r="P10" s="895">
        <v>9848</v>
      </c>
      <c r="Q10" s="895">
        <v>2668</v>
      </c>
    </row>
    <row r="11" spans="1:19" ht="37.5" customHeight="1">
      <c r="A11" s="890">
        <v>3</v>
      </c>
      <c r="B11" s="1776" t="s">
        <v>55</v>
      </c>
      <c r="C11" s="895">
        <v>218</v>
      </c>
      <c r="D11" s="895">
        <v>2213</v>
      </c>
      <c r="E11" s="895">
        <v>2347</v>
      </c>
      <c r="F11" s="895">
        <v>84</v>
      </c>
      <c r="G11" s="895">
        <v>2431</v>
      </c>
      <c r="H11" s="895">
        <v>76</v>
      </c>
      <c r="I11" s="895">
        <v>250</v>
      </c>
      <c r="J11" s="895">
        <v>2094</v>
      </c>
      <c r="K11" s="895">
        <v>8</v>
      </c>
      <c r="L11" s="895">
        <v>3</v>
      </c>
      <c r="M11" s="769">
        <v>0</v>
      </c>
      <c r="N11" s="895">
        <v>250</v>
      </c>
      <c r="O11" s="895">
        <v>2094</v>
      </c>
      <c r="P11" s="895">
        <v>8100</v>
      </c>
      <c r="Q11" s="895">
        <v>8029</v>
      </c>
    </row>
    <row r="12" spans="1:19" ht="37.5" customHeight="1">
      <c r="A12" s="890">
        <v>4</v>
      </c>
      <c r="B12" s="1777" t="s">
        <v>57</v>
      </c>
      <c r="C12" s="895">
        <v>76</v>
      </c>
      <c r="D12" s="895">
        <v>285</v>
      </c>
      <c r="E12" s="895">
        <v>357</v>
      </c>
      <c r="F12" s="895">
        <v>4</v>
      </c>
      <c r="G12" s="895">
        <v>361</v>
      </c>
      <c r="H12" s="895">
        <v>3</v>
      </c>
      <c r="I12" s="895">
        <v>252</v>
      </c>
      <c r="J12" s="895">
        <v>106</v>
      </c>
      <c r="K12" s="769">
        <v>0</v>
      </c>
      <c r="L12" s="769">
        <v>0</v>
      </c>
      <c r="M12" s="769">
        <v>0</v>
      </c>
      <c r="N12" s="895">
        <v>252</v>
      </c>
      <c r="O12" s="895">
        <v>106</v>
      </c>
      <c r="P12" s="895">
        <v>6989</v>
      </c>
      <c r="Q12" s="895">
        <v>2522</v>
      </c>
    </row>
    <row r="13" spans="1:19" s="109" customFormat="1" ht="37.5" customHeight="1">
      <c r="A13" s="890">
        <v>5</v>
      </c>
      <c r="B13" s="1776" t="s">
        <v>106</v>
      </c>
      <c r="C13" s="895">
        <v>427</v>
      </c>
      <c r="D13" s="895">
        <v>2343</v>
      </c>
      <c r="E13" s="895">
        <v>2703</v>
      </c>
      <c r="F13" s="895">
        <v>67</v>
      </c>
      <c r="G13" s="895">
        <v>2770</v>
      </c>
      <c r="H13" s="895">
        <v>47</v>
      </c>
      <c r="I13" s="895">
        <v>759</v>
      </c>
      <c r="J13" s="895">
        <v>1886</v>
      </c>
      <c r="K13" s="895">
        <v>55</v>
      </c>
      <c r="L13" s="895">
        <v>23</v>
      </c>
      <c r="M13" s="769">
        <v>0</v>
      </c>
      <c r="N13" s="895">
        <v>759</v>
      </c>
      <c r="O13" s="895">
        <v>1886</v>
      </c>
      <c r="P13" s="895">
        <v>5700</v>
      </c>
      <c r="Q13" s="895">
        <v>6478</v>
      </c>
      <c r="S13"/>
    </row>
    <row r="14" spans="1:19" s="109" customFormat="1" ht="37.5" customHeight="1">
      <c r="A14" s="890">
        <v>6</v>
      </c>
      <c r="B14" s="1776" t="s">
        <v>28</v>
      </c>
      <c r="C14" s="895">
        <v>120</v>
      </c>
      <c r="D14" s="895">
        <v>811</v>
      </c>
      <c r="E14" s="895">
        <v>913</v>
      </c>
      <c r="F14" s="895">
        <v>18</v>
      </c>
      <c r="G14" s="895">
        <v>931</v>
      </c>
      <c r="H14" s="895">
        <v>9</v>
      </c>
      <c r="I14" s="895">
        <v>106</v>
      </c>
      <c r="J14" s="895">
        <v>813</v>
      </c>
      <c r="K14" s="895">
        <v>2</v>
      </c>
      <c r="L14" s="895">
        <v>1</v>
      </c>
      <c r="M14" s="769">
        <v>0</v>
      </c>
      <c r="N14" s="895">
        <v>106</v>
      </c>
      <c r="O14" s="895">
        <v>813</v>
      </c>
      <c r="P14" s="895">
        <v>1886</v>
      </c>
      <c r="Q14" s="895">
        <v>2336</v>
      </c>
      <c r="S14"/>
    </row>
    <row r="15" spans="1:19" s="109" customFormat="1" ht="37.5" customHeight="1">
      <c r="A15" s="890">
        <v>7</v>
      </c>
      <c r="B15" s="1778" t="s">
        <v>161</v>
      </c>
      <c r="C15" s="896">
        <v>898</v>
      </c>
      <c r="D15" s="896">
        <v>240</v>
      </c>
      <c r="E15" s="896">
        <v>1121</v>
      </c>
      <c r="F15" s="896">
        <v>17</v>
      </c>
      <c r="G15" s="896">
        <v>1138</v>
      </c>
      <c r="H15" s="896">
        <v>2</v>
      </c>
      <c r="I15" s="896">
        <v>375</v>
      </c>
      <c r="J15" s="896">
        <v>734</v>
      </c>
      <c r="K15" s="896">
        <v>23</v>
      </c>
      <c r="L15" s="895">
        <v>4</v>
      </c>
      <c r="M15" s="769">
        <v>0</v>
      </c>
      <c r="N15" s="896">
        <v>375</v>
      </c>
      <c r="O15" s="896">
        <v>734</v>
      </c>
      <c r="P15" s="896">
        <v>1857</v>
      </c>
      <c r="Q15" s="896">
        <v>2698</v>
      </c>
      <c r="S15"/>
    </row>
    <row r="16" spans="1:19" ht="37.5" customHeight="1">
      <c r="A16" s="1150" t="s">
        <v>294</v>
      </c>
      <c r="B16" s="1150"/>
      <c r="C16" s="770">
        <f t="shared" ref="C16:Q16" si="0">SUM(C9:C15)</f>
        <v>2252</v>
      </c>
      <c r="D16" s="770">
        <f t="shared" si="0"/>
        <v>7062</v>
      </c>
      <c r="E16" s="770">
        <f t="shared" si="0"/>
        <v>9034</v>
      </c>
      <c r="F16" s="770">
        <f t="shared" si="0"/>
        <v>280</v>
      </c>
      <c r="G16" s="770">
        <f t="shared" si="0"/>
        <v>9314</v>
      </c>
      <c r="H16" s="770">
        <f t="shared" si="0"/>
        <v>175</v>
      </c>
      <c r="I16" s="770">
        <f t="shared" si="0"/>
        <v>2460</v>
      </c>
      <c r="J16" s="770">
        <f t="shared" si="0"/>
        <v>6524</v>
      </c>
      <c r="K16" s="770">
        <f t="shared" si="0"/>
        <v>114</v>
      </c>
      <c r="L16" s="770">
        <f t="shared" si="0"/>
        <v>40</v>
      </c>
      <c r="M16" s="770">
        <f t="shared" si="0"/>
        <v>1</v>
      </c>
      <c r="N16" s="770">
        <f t="shared" si="0"/>
        <v>2460</v>
      </c>
      <c r="O16" s="770">
        <f t="shared" si="0"/>
        <v>6524</v>
      </c>
      <c r="P16" s="770">
        <f t="shared" si="0"/>
        <v>43538</v>
      </c>
      <c r="Q16" s="770">
        <f t="shared" si="0"/>
        <v>28370</v>
      </c>
    </row>
    <row r="17" spans="5:5">
      <c r="E17" s="1774"/>
    </row>
    <row r="18" spans="5:5">
      <c r="E18" s="1774"/>
    </row>
  </sheetData>
  <mergeCells count="20">
    <mergeCell ref="A16:B16"/>
    <mergeCell ref="H3:M3"/>
    <mergeCell ref="N3:O3"/>
    <mergeCell ref="P3:P8"/>
    <mergeCell ref="Q3:Q8"/>
    <mergeCell ref="H4:H8"/>
    <mergeCell ref="I4:I8"/>
    <mergeCell ref="J4:J8"/>
    <mergeCell ref="K4:K8"/>
    <mergeCell ref="L4:L8"/>
    <mergeCell ref="N4:N8"/>
    <mergeCell ref="O4:O8"/>
    <mergeCell ref="A1:Q1"/>
    <mergeCell ref="M4:M8"/>
    <mergeCell ref="A3:A8"/>
    <mergeCell ref="B3:B8"/>
    <mergeCell ref="C3:D7"/>
    <mergeCell ref="E3:E8"/>
    <mergeCell ref="F3:F8"/>
    <mergeCell ref="G3:G8"/>
  </mergeCells>
  <phoneticPr fontId="14" type="noConversion"/>
  <pageMargins left="0.42" right="0.2" top="0.56000000000000005" bottom="0.75" header="0.37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R39"/>
  <sheetViews>
    <sheetView zoomScale="110" zoomScaleNormal="11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O1" sqref="O1:T1048576"/>
    </sheetView>
  </sheetViews>
  <sheetFormatPr defaultRowHeight="15"/>
  <cols>
    <col min="1" max="1" width="3.375" style="687" customWidth="1"/>
    <col min="2" max="2" width="18.875" style="687" customWidth="1"/>
    <col min="3" max="3" width="9.25" style="687" customWidth="1"/>
    <col min="4" max="4" width="10.125" style="687" customWidth="1"/>
    <col min="5" max="5" width="7.5" style="687" customWidth="1"/>
    <col min="6" max="6" width="10.125" style="687" customWidth="1"/>
    <col min="7" max="7" width="10.625" style="687" customWidth="1"/>
    <col min="8" max="8" width="8.125" style="687" customWidth="1"/>
    <col min="9" max="9" width="9.375" style="687" customWidth="1"/>
    <col min="10" max="10" width="10.375" style="687" customWidth="1"/>
    <col min="11" max="11" width="7.5" style="687" customWidth="1"/>
    <col min="12" max="12" width="9.625" style="687" customWidth="1"/>
    <col min="13" max="13" width="10.625" style="687" customWidth="1"/>
    <col min="14" max="14" width="7" style="687" customWidth="1"/>
    <col min="15" max="20" width="0" hidden="1" customWidth="1"/>
  </cols>
  <sheetData>
    <row r="1" spans="1:18" ht="33" customHeight="1">
      <c r="A1" s="1789" t="s">
        <v>912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</row>
    <row r="2" spans="1:18" ht="12" customHeight="1"/>
    <row r="3" spans="1:18" ht="34.5" customHeight="1">
      <c r="A3" s="1790" t="s">
        <v>14</v>
      </c>
      <c r="B3" s="1527" t="s">
        <v>229</v>
      </c>
      <c r="C3" s="1791" t="s">
        <v>224</v>
      </c>
      <c r="D3" s="1792"/>
      <c r="E3" s="1793"/>
      <c r="F3" s="1791" t="s">
        <v>225</v>
      </c>
      <c r="G3" s="1792"/>
      <c r="H3" s="1793"/>
      <c r="I3" s="1791" t="s">
        <v>226</v>
      </c>
      <c r="J3" s="1792"/>
      <c r="K3" s="1793"/>
      <c r="L3" s="1779" t="s">
        <v>403</v>
      </c>
      <c r="M3" s="1792"/>
      <c r="N3" s="1793"/>
      <c r="O3" s="14"/>
      <c r="P3" s="14"/>
    </row>
    <row r="4" spans="1:18" ht="41.25" customHeight="1">
      <c r="A4" s="1794"/>
      <c r="B4" s="1630"/>
      <c r="C4" s="1795" t="s">
        <v>875</v>
      </c>
      <c r="D4" s="1735" t="s">
        <v>910</v>
      </c>
      <c r="E4" s="1795" t="s">
        <v>54</v>
      </c>
      <c r="F4" s="1795" t="s">
        <v>876</v>
      </c>
      <c r="G4" s="1735" t="str">
        <f>D4</f>
        <v>TH 9 Tháng</v>
      </c>
      <c r="H4" s="1795" t="s">
        <v>54</v>
      </c>
      <c r="I4" s="1795" t="str">
        <f>C4</f>
        <v>KH 2022
(Trẻ)</v>
      </c>
      <c r="J4" s="1735" t="str">
        <f>D4</f>
        <v>TH 9 Tháng</v>
      </c>
      <c r="K4" s="1795" t="s">
        <v>54</v>
      </c>
      <c r="L4" s="1795" t="str">
        <f>C4</f>
        <v>KH 2022
(Trẻ)</v>
      </c>
      <c r="M4" s="1735" t="str">
        <f>D4</f>
        <v>TH 9 Tháng</v>
      </c>
      <c r="N4" s="1795" t="s">
        <v>54</v>
      </c>
    </row>
    <row r="5" spans="1:18" ht="18.75" customHeight="1">
      <c r="A5" s="1796">
        <v>1</v>
      </c>
      <c r="B5" s="1797" t="s">
        <v>284</v>
      </c>
      <c r="C5" s="1798">
        <v>1500</v>
      </c>
      <c r="D5" s="1799">
        <v>981</v>
      </c>
      <c r="E5" s="1800">
        <f>D5/C5*100</f>
        <v>65.400000000000006</v>
      </c>
      <c r="F5" s="1798">
        <v>1500</v>
      </c>
      <c r="G5" s="1799">
        <v>964</v>
      </c>
      <c r="H5" s="1800">
        <f t="shared" ref="H5:H12" si="0">G5/F5*100</f>
        <v>64.266666666666666</v>
      </c>
      <c r="I5" s="1798">
        <v>1500</v>
      </c>
      <c r="J5" s="1799">
        <v>928</v>
      </c>
      <c r="K5" s="1800">
        <f t="shared" ref="K5:K12" si="1">J5/I5*100</f>
        <v>61.866666666666667</v>
      </c>
      <c r="L5" s="1801">
        <v>1900</v>
      </c>
      <c r="M5" s="1799">
        <v>1208</v>
      </c>
      <c r="N5" s="1800">
        <f t="shared" ref="N5:N12" si="2">M5/L5*100</f>
        <v>63.578947368421055</v>
      </c>
    </row>
    <row r="6" spans="1:18" ht="18.75" customHeight="1">
      <c r="A6" s="1802">
        <v>2</v>
      </c>
      <c r="B6" s="1797" t="s">
        <v>156</v>
      </c>
      <c r="C6" s="1803">
        <v>2075</v>
      </c>
      <c r="D6" s="1799">
        <v>1672</v>
      </c>
      <c r="E6" s="1804">
        <f t="shared" ref="E6:E12" si="3">D6/C6*100</f>
        <v>80.578313253012041</v>
      </c>
      <c r="F6" s="1803">
        <v>2075</v>
      </c>
      <c r="G6" s="1799">
        <v>1510</v>
      </c>
      <c r="H6" s="1804">
        <f t="shared" si="0"/>
        <v>72.771084337349407</v>
      </c>
      <c r="I6" s="1803">
        <v>2075</v>
      </c>
      <c r="J6" s="1799">
        <v>1560</v>
      </c>
      <c r="K6" s="1804">
        <f t="shared" si="1"/>
        <v>75.180722891566262</v>
      </c>
      <c r="L6" s="1805">
        <v>2413</v>
      </c>
      <c r="M6" s="1799">
        <v>1579</v>
      </c>
      <c r="N6" s="1804">
        <f t="shared" si="2"/>
        <v>65.437215084956492</v>
      </c>
    </row>
    <row r="7" spans="1:18" ht="18.75" customHeight="1">
      <c r="A7" s="1802">
        <v>3</v>
      </c>
      <c r="B7" s="1665" t="s">
        <v>155</v>
      </c>
      <c r="C7" s="1803">
        <v>3218</v>
      </c>
      <c r="D7" s="1799">
        <v>2098</v>
      </c>
      <c r="E7" s="1804">
        <f t="shared" si="3"/>
        <v>65.19577377252952</v>
      </c>
      <c r="F7" s="1803">
        <v>3100</v>
      </c>
      <c r="G7" s="1799">
        <v>1967</v>
      </c>
      <c r="H7" s="1804">
        <f t="shared" si="0"/>
        <v>63.451612903225808</v>
      </c>
      <c r="I7" s="1803">
        <v>3218</v>
      </c>
      <c r="J7" s="1799">
        <v>1950</v>
      </c>
      <c r="K7" s="1804">
        <f t="shared" si="1"/>
        <v>60.596643878185205</v>
      </c>
      <c r="L7" s="1805">
        <v>3000</v>
      </c>
      <c r="M7" s="1799">
        <v>1941</v>
      </c>
      <c r="N7" s="1804">
        <f t="shared" si="2"/>
        <v>64.7</v>
      </c>
    </row>
    <row r="8" spans="1:18" ht="18.75" customHeight="1">
      <c r="A8" s="1802">
        <v>4</v>
      </c>
      <c r="B8" s="1665" t="s">
        <v>57</v>
      </c>
      <c r="C8" s="1803">
        <v>1900</v>
      </c>
      <c r="D8" s="1799">
        <v>1298</v>
      </c>
      <c r="E8" s="1804">
        <f t="shared" si="3"/>
        <v>68.315789473684205</v>
      </c>
      <c r="F8" s="1803">
        <v>1792</v>
      </c>
      <c r="G8" s="1799">
        <v>1255</v>
      </c>
      <c r="H8" s="1804">
        <f t="shared" si="0"/>
        <v>70.033482142857139</v>
      </c>
      <c r="I8" s="1803">
        <v>1900</v>
      </c>
      <c r="J8" s="1799">
        <v>1238</v>
      </c>
      <c r="K8" s="1804">
        <f t="shared" si="1"/>
        <v>65.15789473684211</v>
      </c>
      <c r="L8" s="1805">
        <v>1900</v>
      </c>
      <c r="M8" s="1799">
        <v>1285</v>
      </c>
      <c r="N8" s="1804">
        <f t="shared" si="2"/>
        <v>67.631578947368425</v>
      </c>
    </row>
    <row r="9" spans="1:18" ht="18.75" customHeight="1">
      <c r="A9" s="1802">
        <v>5</v>
      </c>
      <c r="B9" s="1665" t="s">
        <v>227</v>
      </c>
      <c r="C9" s="1803">
        <v>1922</v>
      </c>
      <c r="D9" s="1799">
        <v>1291</v>
      </c>
      <c r="E9" s="1804">
        <f t="shared" si="3"/>
        <v>67.169614984391259</v>
      </c>
      <c r="F9" s="1803">
        <v>1922</v>
      </c>
      <c r="G9" s="1799">
        <v>1220</v>
      </c>
      <c r="H9" s="1804">
        <f t="shared" si="0"/>
        <v>63.475546305931317</v>
      </c>
      <c r="I9" s="1803">
        <v>1922</v>
      </c>
      <c r="J9" s="1799">
        <v>1200</v>
      </c>
      <c r="K9" s="1804">
        <f t="shared" si="1"/>
        <v>62.434963579604577</v>
      </c>
      <c r="L9" s="1805">
        <v>1847</v>
      </c>
      <c r="M9" s="1799">
        <v>1183</v>
      </c>
      <c r="N9" s="1804">
        <f t="shared" si="2"/>
        <v>64.049810503519225</v>
      </c>
    </row>
    <row r="10" spans="1:18" ht="18.75" customHeight="1">
      <c r="A10" s="1802">
        <v>6</v>
      </c>
      <c r="B10" s="1797" t="s">
        <v>28</v>
      </c>
      <c r="C10" s="1806">
        <v>690</v>
      </c>
      <c r="D10" s="1799">
        <v>454</v>
      </c>
      <c r="E10" s="1804">
        <f t="shared" si="3"/>
        <v>65.79710144927536</v>
      </c>
      <c r="F10" s="1806">
        <v>511</v>
      </c>
      <c r="G10" s="1807">
        <v>377</v>
      </c>
      <c r="H10" s="1808">
        <f t="shared" si="0"/>
        <v>73.776908023483372</v>
      </c>
      <c r="I10" s="1806">
        <v>690</v>
      </c>
      <c r="J10" s="1799">
        <v>414</v>
      </c>
      <c r="K10" s="1808">
        <f t="shared" si="1"/>
        <v>60</v>
      </c>
      <c r="L10" s="1805">
        <v>668</v>
      </c>
      <c r="M10" s="1799">
        <v>432</v>
      </c>
      <c r="N10" s="1808">
        <f t="shared" si="2"/>
        <v>64.670658682634723</v>
      </c>
    </row>
    <row r="11" spans="1:18" ht="18.75" customHeight="1">
      <c r="A11" s="1809">
        <v>7</v>
      </c>
      <c r="B11" s="1810" t="s">
        <v>228</v>
      </c>
      <c r="C11" s="1811">
        <v>880</v>
      </c>
      <c r="D11" s="1812">
        <v>551</v>
      </c>
      <c r="E11" s="1813">
        <f>D11/C11*100</f>
        <v>62.61363636363636</v>
      </c>
      <c r="F11" s="1811">
        <v>750</v>
      </c>
      <c r="G11" s="1812">
        <v>464</v>
      </c>
      <c r="H11" s="1813">
        <f t="shared" si="0"/>
        <v>61.866666666666667</v>
      </c>
      <c r="I11" s="1811">
        <v>880</v>
      </c>
      <c r="J11" s="1812">
        <v>511</v>
      </c>
      <c r="K11" s="1813">
        <f t="shared" si="1"/>
        <v>58.06818181818182</v>
      </c>
      <c r="L11" s="1814">
        <v>800</v>
      </c>
      <c r="M11" s="1812">
        <v>502</v>
      </c>
      <c r="N11" s="1813">
        <f t="shared" si="2"/>
        <v>62.749999999999993</v>
      </c>
      <c r="R11">
        <f>1700-950</f>
        <v>750</v>
      </c>
    </row>
    <row r="12" spans="1:18" s="23" customFormat="1" ht="18.75" customHeight="1">
      <c r="A12" s="1650" t="s">
        <v>13</v>
      </c>
      <c r="B12" s="1650"/>
      <c r="C12" s="1787">
        <f>SUM(C5:C11)</f>
        <v>12185</v>
      </c>
      <c r="D12" s="1787">
        <f>SUM(D5:D11)</f>
        <v>8345</v>
      </c>
      <c r="E12" s="1815">
        <f t="shared" si="3"/>
        <v>68.485843249897414</v>
      </c>
      <c r="F12" s="1787">
        <f>SUM(F5:F11)</f>
        <v>11650</v>
      </c>
      <c r="G12" s="1787">
        <f>SUM(G5:G11)</f>
        <v>7757</v>
      </c>
      <c r="H12" s="1815">
        <f t="shared" si="0"/>
        <v>66.58369098712447</v>
      </c>
      <c r="I12" s="1787">
        <f>SUM(I5:I11)</f>
        <v>12185</v>
      </c>
      <c r="J12" s="1787">
        <f>SUM(J5:J11)</f>
        <v>7801</v>
      </c>
      <c r="K12" s="1815">
        <f t="shared" si="1"/>
        <v>64.021337710299548</v>
      </c>
      <c r="L12" s="1787">
        <f>SUM(L5:L11)</f>
        <v>12528</v>
      </c>
      <c r="M12" s="1787">
        <f>SUM(M5:M11)</f>
        <v>8130</v>
      </c>
      <c r="N12" s="1815">
        <f t="shared" si="2"/>
        <v>64.894636015325673</v>
      </c>
      <c r="O12" s="686"/>
    </row>
    <row r="13" spans="1:18" ht="36" customHeight="1">
      <c r="A13" s="1687"/>
      <c r="B13" s="1687"/>
      <c r="C13" s="1782"/>
      <c r="D13" s="1782"/>
      <c r="E13" s="1816"/>
      <c r="F13" s="1782"/>
      <c r="G13" s="1782"/>
      <c r="H13" s="1816"/>
      <c r="I13" s="1782"/>
      <c r="J13" s="1782"/>
      <c r="K13" s="1816"/>
      <c r="L13" s="1782"/>
      <c r="M13" s="1782"/>
      <c r="N13" s="1816"/>
    </row>
    <row r="14" spans="1:18" ht="32.25" customHeight="1">
      <c r="A14" s="1790" t="s">
        <v>14</v>
      </c>
      <c r="B14" s="1527" t="s">
        <v>229</v>
      </c>
      <c r="C14" s="1779" t="s">
        <v>672</v>
      </c>
      <c r="D14" s="1780"/>
      <c r="E14" s="1781"/>
      <c r="F14" s="1678" t="s">
        <v>933</v>
      </c>
      <c r="G14" s="1679"/>
      <c r="H14" s="1680"/>
      <c r="I14" s="1817"/>
      <c r="J14" s="1818"/>
      <c r="K14" s="1818"/>
      <c r="L14" s="1819"/>
      <c r="M14" s="1819"/>
      <c r="N14" s="1819"/>
      <c r="O14" s="22"/>
      <c r="P14" s="22"/>
      <c r="Q14" s="22"/>
    </row>
    <row r="15" spans="1:18" ht="42.75" customHeight="1">
      <c r="A15" s="1794"/>
      <c r="B15" s="1630"/>
      <c r="C15" s="1795" t="str">
        <f>C4</f>
        <v>KH 2022
(Trẻ)</v>
      </c>
      <c r="D15" s="1735" t="str">
        <f>D4</f>
        <v>TH 9 Tháng</v>
      </c>
      <c r="E15" s="1795" t="s">
        <v>54</v>
      </c>
      <c r="F15" s="1795" t="str">
        <f>C4</f>
        <v>KH 2022
(Trẻ)</v>
      </c>
      <c r="G15" s="1735" t="str">
        <f>D4</f>
        <v>TH 9 Tháng</v>
      </c>
      <c r="H15" s="1795" t="s">
        <v>54</v>
      </c>
      <c r="I15" s="1820"/>
      <c r="J15" s="1821"/>
      <c r="K15" s="1821"/>
      <c r="L15" s="1821"/>
      <c r="M15" s="1821"/>
      <c r="N15" s="1821"/>
    </row>
    <row r="16" spans="1:18" ht="20.25" customHeight="1">
      <c r="A16" s="1796">
        <v>1</v>
      </c>
      <c r="B16" s="1822" t="str">
        <f>B5</f>
        <v xml:space="preserve">TP Tuyên Quang   </v>
      </c>
      <c r="C16" s="1823">
        <v>1700</v>
      </c>
      <c r="D16" s="1824">
        <v>1073</v>
      </c>
      <c r="E16" s="1825">
        <f t="shared" ref="E16:E23" si="4">D16/C16*100</f>
        <v>63.117647058823536</v>
      </c>
      <c r="F16" s="1823">
        <v>1700</v>
      </c>
      <c r="G16" s="1826">
        <v>851</v>
      </c>
      <c r="H16" s="1737">
        <f t="shared" ref="H16:H23" si="5">G16/F16*100</f>
        <v>50.058823529411768</v>
      </c>
      <c r="I16" s="1827"/>
      <c r="J16" s="1828"/>
      <c r="K16" s="1829"/>
      <c r="L16" s="1830"/>
      <c r="M16" s="1831"/>
      <c r="N16" s="1832"/>
    </row>
    <row r="17" spans="1:14" ht="20.25" customHeight="1">
      <c r="A17" s="1802">
        <v>2</v>
      </c>
      <c r="B17" s="1833" t="str">
        <f t="shared" ref="B17:B22" si="6">B6</f>
        <v xml:space="preserve">H. Yên Sơn </v>
      </c>
      <c r="C17" s="1834">
        <v>2466</v>
      </c>
      <c r="D17" s="1824">
        <v>1594</v>
      </c>
      <c r="E17" s="1835">
        <f t="shared" si="4"/>
        <v>64.639091646390909</v>
      </c>
      <c r="F17" s="1834">
        <v>2466</v>
      </c>
      <c r="G17" s="1826">
        <v>1372</v>
      </c>
      <c r="H17" s="1739">
        <f t="shared" si="5"/>
        <v>55.636658556366584</v>
      </c>
      <c r="I17" s="1827"/>
      <c r="J17" s="1828"/>
      <c r="K17" s="1829"/>
      <c r="L17" s="1830"/>
      <c r="M17" s="1831"/>
      <c r="N17" s="1832"/>
    </row>
    <row r="18" spans="1:14" ht="20.25" customHeight="1">
      <c r="A18" s="1802">
        <v>3</v>
      </c>
      <c r="B18" s="1833" t="str">
        <f t="shared" si="6"/>
        <v xml:space="preserve">H. Sơn Dương </v>
      </c>
      <c r="C18" s="1834">
        <v>3220</v>
      </c>
      <c r="D18" s="1824">
        <v>1907</v>
      </c>
      <c r="E18" s="1835">
        <f t="shared" si="4"/>
        <v>59.223602484472046</v>
      </c>
      <c r="F18" s="1834">
        <v>3220</v>
      </c>
      <c r="G18" s="1826">
        <v>1679</v>
      </c>
      <c r="H18" s="1739">
        <f t="shared" si="5"/>
        <v>52.142857142857146</v>
      </c>
      <c r="I18" s="1827"/>
      <c r="J18" s="1828"/>
      <c r="K18" s="1829"/>
      <c r="L18" s="1830"/>
      <c r="M18" s="1831"/>
      <c r="N18" s="1832"/>
    </row>
    <row r="19" spans="1:14" ht="20.25" customHeight="1">
      <c r="A19" s="1802">
        <v>4</v>
      </c>
      <c r="B19" s="1833" t="str">
        <f t="shared" si="6"/>
        <v>H. Hàm Yên</v>
      </c>
      <c r="C19" s="1834">
        <v>1900</v>
      </c>
      <c r="D19" s="1824">
        <v>1253</v>
      </c>
      <c r="E19" s="1835">
        <f t="shared" si="4"/>
        <v>65.94736842105263</v>
      </c>
      <c r="F19" s="1834">
        <v>1900</v>
      </c>
      <c r="G19" s="1826">
        <v>1115</v>
      </c>
      <c r="H19" s="1739">
        <f t="shared" si="5"/>
        <v>58.684210526315795</v>
      </c>
      <c r="I19" s="1827"/>
      <c r="J19" s="1828"/>
      <c r="K19" s="1829"/>
      <c r="L19" s="1830"/>
      <c r="M19" s="1831"/>
      <c r="N19" s="1832"/>
    </row>
    <row r="20" spans="1:14" ht="20.25" customHeight="1">
      <c r="A20" s="1802">
        <v>5</v>
      </c>
      <c r="B20" s="1833" t="str">
        <f t="shared" si="6"/>
        <v>H. Chiêm Hoá</v>
      </c>
      <c r="C20" s="1834">
        <v>1833</v>
      </c>
      <c r="D20" s="1824">
        <v>1146</v>
      </c>
      <c r="E20" s="1835">
        <f t="shared" si="4"/>
        <v>62.520458265139112</v>
      </c>
      <c r="F20" s="1834">
        <v>1833</v>
      </c>
      <c r="G20" s="1826">
        <v>924</v>
      </c>
      <c r="H20" s="1739">
        <f t="shared" si="5"/>
        <v>50.40916530278232</v>
      </c>
      <c r="I20" s="1827"/>
      <c r="J20" s="1828"/>
      <c r="K20" s="1829"/>
      <c r="L20" s="1830"/>
      <c r="M20" s="1831"/>
      <c r="N20" s="1832"/>
    </row>
    <row r="21" spans="1:14" ht="20.25" customHeight="1">
      <c r="A21" s="1802">
        <v>6</v>
      </c>
      <c r="B21" s="1833" t="str">
        <f t="shared" si="6"/>
        <v>H. Na Hang</v>
      </c>
      <c r="C21" s="1834">
        <v>669</v>
      </c>
      <c r="D21" s="1824">
        <v>419</v>
      </c>
      <c r="E21" s="1835">
        <f t="shared" si="4"/>
        <v>62.630792227204779</v>
      </c>
      <c r="F21" s="1834">
        <v>669</v>
      </c>
      <c r="G21" s="1826">
        <v>341</v>
      </c>
      <c r="H21" s="1739">
        <f t="shared" si="5"/>
        <v>50.971599402092671</v>
      </c>
      <c r="I21" s="1827"/>
      <c r="J21" s="1828"/>
      <c r="K21" s="1829"/>
      <c r="L21" s="1830"/>
      <c r="M21" s="1831"/>
      <c r="N21" s="1832"/>
    </row>
    <row r="22" spans="1:14" ht="20.25" customHeight="1">
      <c r="A22" s="1802">
        <v>7</v>
      </c>
      <c r="B22" s="1836" t="str">
        <f t="shared" si="6"/>
        <v xml:space="preserve">H. Lâm Bình  </v>
      </c>
      <c r="C22" s="1837">
        <v>800</v>
      </c>
      <c r="D22" s="1824">
        <v>482</v>
      </c>
      <c r="E22" s="1835">
        <f t="shared" si="4"/>
        <v>60.25</v>
      </c>
      <c r="F22" s="1837">
        <v>800</v>
      </c>
      <c r="G22" s="1826">
        <v>402</v>
      </c>
      <c r="H22" s="1739">
        <f t="shared" si="5"/>
        <v>50.249999999999993</v>
      </c>
      <c r="I22" s="1827"/>
      <c r="J22" s="1828"/>
      <c r="K22" s="1829"/>
      <c r="L22" s="1830"/>
      <c r="M22" s="1831"/>
      <c r="N22" s="1832"/>
    </row>
    <row r="23" spans="1:14" ht="20.25" customHeight="1">
      <c r="A23" s="1650" t="s">
        <v>13</v>
      </c>
      <c r="B23" s="1650"/>
      <c r="C23" s="1788">
        <f>SUM(C16:C22)</f>
        <v>12588</v>
      </c>
      <c r="D23" s="1788">
        <f>SUM(D16:D22)</f>
        <v>7874</v>
      </c>
      <c r="E23" s="1838">
        <f t="shared" si="4"/>
        <v>62.55163647918652</v>
      </c>
      <c r="F23" s="1745">
        <f>SUM(F16:F22)</f>
        <v>12588</v>
      </c>
      <c r="G23" s="1745">
        <f>SUM(G16:G22)</f>
        <v>6684</v>
      </c>
      <c r="H23" s="1743">
        <f t="shared" si="5"/>
        <v>53.098188751191614</v>
      </c>
      <c r="I23" s="1839"/>
      <c r="J23" s="1840"/>
      <c r="K23" s="1841"/>
      <c r="L23" s="1842"/>
      <c r="M23" s="1843"/>
      <c r="N23" s="1843"/>
    </row>
    <row r="24" spans="1:14" s="122" customFormat="1">
      <c r="A24" s="1687"/>
      <c r="B24" s="1687"/>
      <c r="C24" s="1782"/>
      <c r="D24" s="1727"/>
      <c r="E24" s="1783"/>
      <c r="F24" s="1727"/>
      <c r="G24" s="1727"/>
      <c r="H24" s="1728"/>
      <c r="I24" s="1784"/>
      <c r="J24" s="1784"/>
      <c r="K24" s="1785"/>
      <c r="L24" s="687"/>
      <c r="M24" s="687"/>
      <c r="N24" s="687"/>
    </row>
    <row r="25" spans="1:14" s="121" customFormat="1" ht="29.25" hidden="1" customHeight="1">
      <c r="A25" s="1682" t="s">
        <v>45</v>
      </c>
      <c r="B25" s="1682"/>
      <c r="C25" s="1682"/>
      <c r="D25" s="1682"/>
      <c r="E25" s="1844"/>
      <c r="F25" s="1784"/>
      <c r="G25" s="1784"/>
      <c r="H25" s="1785"/>
      <c r="I25" s="1784"/>
      <c r="J25" s="1784"/>
      <c r="K25" s="1844"/>
      <c r="L25" s="687"/>
      <c r="M25" s="1845"/>
      <c r="N25" s="1845"/>
    </row>
    <row r="26" spans="1:14" s="121" customFormat="1" hidden="1">
      <c r="A26" s="1687"/>
      <c r="B26" s="1687"/>
      <c r="C26" s="1687"/>
      <c r="D26" s="1784"/>
      <c r="E26" s="1844"/>
      <c r="F26" s="1784"/>
      <c r="G26" s="1784"/>
      <c r="H26" s="1785"/>
      <c r="I26" s="1784"/>
      <c r="J26" s="1784"/>
      <c r="K26" s="1844"/>
      <c r="L26" s="687"/>
      <c r="M26" s="1845"/>
      <c r="N26" s="1845"/>
    </row>
    <row r="27" spans="1:14" s="121" customFormat="1" hidden="1">
      <c r="A27" s="687"/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</row>
    <row r="28" spans="1:14" s="120" customFormat="1" hidden="1">
      <c r="A28" s="1846" t="s">
        <v>16</v>
      </c>
      <c r="B28" s="1846" t="s">
        <v>17</v>
      </c>
      <c r="C28" s="1847" t="s">
        <v>46</v>
      </c>
      <c r="D28" s="1848"/>
      <c r="E28" s="1849"/>
      <c r="F28" s="1847" t="s">
        <v>47</v>
      </c>
      <c r="G28" s="1848"/>
      <c r="H28" s="1849"/>
      <c r="I28" s="1847" t="s">
        <v>48</v>
      </c>
      <c r="J28" s="1848"/>
      <c r="K28" s="1849"/>
      <c r="L28" s="1847" t="s">
        <v>49</v>
      </c>
      <c r="M28" s="1848"/>
      <c r="N28" s="1849"/>
    </row>
    <row r="29" spans="1:14" s="120" customFormat="1" ht="30" hidden="1">
      <c r="A29" s="1850"/>
      <c r="B29" s="1850"/>
      <c r="C29" s="1851" t="s">
        <v>41</v>
      </c>
      <c r="D29" s="1851" t="s">
        <v>42</v>
      </c>
      <c r="E29" s="1851" t="s">
        <v>22</v>
      </c>
      <c r="F29" s="1851" t="s">
        <v>50</v>
      </c>
      <c r="G29" s="1851" t="s">
        <v>51</v>
      </c>
      <c r="H29" s="1851"/>
      <c r="I29" s="1851" t="s">
        <v>50</v>
      </c>
      <c r="J29" s="1851" t="s">
        <v>51</v>
      </c>
      <c r="K29" s="1851"/>
      <c r="L29" s="1851" t="s">
        <v>50</v>
      </c>
      <c r="M29" s="1851"/>
      <c r="N29" s="1851"/>
    </row>
    <row r="30" spans="1:14" s="120" customFormat="1" hidden="1">
      <c r="A30" s="1852">
        <v>1</v>
      </c>
      <c r="B30" s="1689" t="s">
        <v>43</v>
      </c>
      <c r="C30" s="1853">
        <v>2400</v>
      </c>
      <c r="D30" s="1854" t="e">
        <f>#REF!+[2]TCMR!$E$33</f>
        <v>#REF!</v>
      </c>
      <c r="E30" s="1855" t="e">
        <f t="shared" ref="E30:E35" si="7">D30/C30*100</f>
        <v>#REF!</v>
      </c>
      <c r="F30" s="1856">
        <v>14</v>
      </c>
      <c r="G30" s="1857">
        <v>0</v>
      </c>
      <c r="H30" s="1858"/>
      <c r="I30" s="1856">
        <v>1</v>
      </c>
      <c r="J30" s="1857"/>
      <c r="K30" s="1858"/>
      <c r="L30" s="1856"/>
      <c r="M30" s="1857"/>
      <c r="N30" s="1858"/>
    </row>
    <row r="31" spans="1:14" s="120" customFormat="1" hidden="1">
      <c r="A31" s="1859">
        <v>2</v>
      </c>
      <c r="B31" s="1701" t="s">
        <v>24</v>
      </c>
      <c r="C31" s="1860">
        <v>3758</v>
      </c>
      <c r="D31" s="1861" t="e">
        <f>#REF!+[2]TCMR!$E$34</f>
        <v>#REF!</v>
      </c>
      <c r="E31" s="1862" t="e">
        <f t="shared" si="7"/>
        <v>#REF!</v>
      </c>
      <c r="F31" s="1863">
        <v>32</v>
      </c>
      <c r="G31" s="1864">
        <v>0</v>
      </c>
      <c r="H31" s="1865"/>
      <c r="I31" s="1863">
        <v>2</v>
      </c>
      <c r="J31" s="1864"/>
      <c r="K31" s="1865"/>
      <c r="L31" s="1863"/>
      <c r="M31" s="1864"/>
      <c r="N31" s="1865"/>
    </row>
    <row r="32" spans="1:14" s="120" customFormat="1" hidden="1">
      <c r="A32" s="1859">
        <v>3</v>
      </c>
      <c r="B32" s="1701" t="s">
        <v>25</v>
      </c>
      <c r="C32" s="1860">
        <v>3894</v>
      </c>
      <c r="D32" s="1861" t="e">
        <f>#REF!+[2]TCMR!$E$35</f>
        <v>#REF!</v>
      </c>
      <c r="E32" s="1862" t="e">
        <f t="shared" si="7"/>
        <v>#REF!</v>
      </c>
      <c r="F32" s="1863">
        <v>34</v>
      </c>
      <c r="G32" s="1864">
        <v>4</v>
      </c>
      <c r="H32" s="1865"/>
      <c r="I32" s="1863">
        <v>2</v>
      </c>
      <c r="J32" s="1864"/>
      <c r="K32" s="1865"/>
      <c r="L32" s="1863"/>
      <c r="M32" s="1864"/>
      <c r="N32" s="1865"/>
    </row>
    <row r="33" spans="1:14" s="120" customFormat="1" hidden="1">
      <c r="A33" s="1859">
        <v>4</v>
      </c>
      <c r="B33" s="1701" t="s">
        <v>26</v>
      </c>
      <c r="C33" s="1860">
        <v>2284</v>
      </c>
      <c r="D33" s="1861" t="e">
        <f>#REF!+[2]TCMR!$E$36</f>
        <v>#REF!</v>
      </c>
      <c r="E33" s="1862" t="e">
        <f t="shared" si="7"/>
        <v>#REF!</v>
      </c>
      <c r="F33" s="1863">
        <v>20</v>
      </c>
      <c r="G33" s="1864">
        <v>0</v>
      </c>
      <c r="H33" s="1865"/>
      <c r="I33" s="1863">
        <v>1</v>
      </c>
      <c r="J33" s="1864"/>
      <c r="K33" s="1865"/>
      <c r="L33" s="1863"/>
      <c r="M33" s="1864"/>
      <c r="N33" s="1865"/>
    </row>
    <row r="34" spans="1:14" s="120" customFormat="1" hidden="1">
      <c r="A34" s="1859">
        <v>5</v>
      </c>
      <c r="B34" s="1701" t="s">
        <v>27</v>
      </c>
      <c r="C34" s="1860">
        <v>3514</v>
      </c>
      <c r="D34" s="1861" t="e">
        <f>#REF!+[2]TCMR!$E$37</f>
        <v>#REF!</v>
      </c>
      <c r="E34" s="1862" t="e">
        <f t="shared" si="7"/>
        <v>#REF!</v>
      </c>
      <c r="F34" s="1863">
        <v>32</v>
      </c>
      <c r="G34" s="1864">
        <v>2</v>
      </c>
      <c r="H34" s="1865"/>
      <c r="I34" s="1863">
        <v>1</v>
      </c>
      <c r="J34" s="1864"/>
      <c r="K34" s="1865"/>
      <c r="L34" s="1863"/>
      <c r="M34" s="1864"/>
      <c r="N34" s="1865"/>
    </row>
    <row r="35" spans="1:14" s="120" customFormat="1" hidden="1">
      <c r="A35" s="1859">
        <v>6</v>
      </c>
      <c r="B35" s="1701" t="s">
        <v>28</v>
      </c>
      <c r="C35" s="1860">
        <v>2170</v>
      </c>
      <c r="D35" s="1861" t="e">
        <f>#REF!+[2]TCMR!$E$38</f>
        <v>#REF!</v>
      </c>
      <c r="E35" s="1862" t="e">
        <f t="shared" si="7"/>
        <v>#REF!</v>
      </c>
      <c r="F35" s="1863">
        <v>22</v>
      </c>
      <c r="G35" s="1864">
        <v>1</v>
      </c>
      <c r="H35" s="1865"/>
      <c r="I35" s="1863">
        <v>2</v>
      </c>
      <c r="J35" s="1864"/>
      <c r="K35" s="1865"/>
      <c r="L35" s="1863"/>
      <c r="M35" s="1864"/>
      <c r="N35" s="1865"/>
    </row>
    <row r="36" spans="1:14" s="120" customFormat="1" hidden="1">
      <c r="A36" s="1866">
        <v>7</v>
      </c>
      <c r="B36" s="1710" t="s">
        <v>44</v>
      </c>
      <c r="C36" s="1867"/>
      <c r="D36" s="1867"/>
      <c r="E36" s="1868"/>
      <c r="F36" s="1709">
        <v>5</v>
      </c>
      <c r="G36" s="1709"/>
      <c r="H36" s="1869"/>
      <c r="I36" s="1709"/>
      <c r="J36" s="1709"/>
      <c r="K36" s="1869"/>
      <c r="L36" s="1709"/>
      <c r="M36" s="1709"/>
      <c r="N36" s="1869"/>
    </row>
    <row r="37" spans="1:14" s="120" customFormat="1" ht="15.75" hidden="1">
      <c r="A37" s="1870" t="s">
        <v>2</v>
      </c>
      <c r="B37" s="1870"/>
      <c r="C37" s="1871">
        <f>SUM(C30:C36)</f>
        <v>18020</v>
      </c>
      <c r="D37" s="1871" t="e">
        <f t="shared" ref="D37:N37" si="8">SUM(D30:D36)</f>
        <v>#REF!</v>
      </c>
      <c r="E37" s="1872" t="e">
        <f>D37/C37*100</f>
        <v>#REF!</v>
      </c>
      <c r="F37" s="1871">
        <f t="shared" si="8"/>
        <v>159</v>
      </c>
      <c r="G37" s="1871">
        <f t="shared" si="8"/>
        <v>7</v>
      </c>
      <c r="H37" s="1871">
        <f t="shared" si="8"/>
        <v>0</v>
      </c>
      <c r="I37" s="1871">
        <f t="shared" si="8"/>
        <v>9</v>
      </c>
      <c r="J37" s="1871">
        <f t="shared" si="8"/>
        <v>0</v>
      </c>
      <c r="K37" s="1871">
        <f t="shared" si="8"/>
        <v>0</v>
      </c>
      <c r="L37" s="1871">
        <f t="shared" si="8"/>
        <v>0</v>
      </c>
      <c r="M37" s="1871">
        <f t="shared" si="8"/>
        <v>0</v>
      </c>
      <c r="N37" s="1871">
        <f t="shared" si="8"/>
        <v>0</v>
      </c>
    </row>
    <row r="38" spans="1:14" s="120" customFormat="1" hidden="1">
      <c r="A38" s="687"/>
      <c r="B38" s="687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</row>
    <row r="39" spans="1:14">
      <c r="B39" s="1786"/>
    </row>
  </sheetData>
  <mergeCells count="22">
    <mergeCell ref="A28:A29"/>
    <mergeCell ref="A1:N1"/>
    <mergeCell ref="A37:B37"/>
    <mergeCell ref="A25:D25"/>
    <mergeCell ref="A3:A4"/>
    <mergeCell ref="B3:B4"/>
    <mergeCell ref="C3:E3"/>
    <mergeCell ref="L3:N3"/>
    <mergeCell ref="F3:H3"/>
    <mergeCell ref="I28:K28"/>
    <mergeCell ref="I14:K14"/>
    <mergeCell ref="I3:K3"/>
    <mergeCell ref="A14:A15"/>
    <mergeCell ref="B14:B15"/>
    <mergeCell ref="A23:B23"/>
    <mergeCell ref="A12:B12"/>
    <mergeCell ref="L28:N28"/>
    <mergeCell ref="F28:H28"/>
    <mergeCell ref="F14:H14"/>
    <mergeCell ref="C28:E28"/>
    <mergeCell ref="B28:B29"/>
    <mergeCell ref="C14:E14"/>
  </mergeCells>
  <phoneticPr fontId="14" type="noConversion"/>
  <pageMargins left="0.39" right="0.21" top="0.32" bottom="0.38" header="0.2" footer="0.25"/>
  <pageSetup paperSize="9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V29"/>
  <sheetViews>
    <sheetView zoomScaleNormal="100" workbookViewId="0">
      <selection activeCell="A4" sqref="A4"/>
    </sheetView>
  </sheetViews>
  <sheetFormatPr defaultRowHeight="14.25"/>
  <cols>
    <col min="1" max="1" width="4.25" style="1874" customWidth="1"/>
    <col min="2" max="2" width="23.5" style="1874" customWidth="1"/>
    <col min="3" max="4" width="9.5" style="1874" customWidth="1"/>
    <col min="5" max="5" width="7.75" style="1874" customWidth="1"/>
    <col min="6" max="6" width="9.625" style="1874" customWidth="1"/>
    <col min="7" max="7" width="9.5" style="1874" customWidth="1"/>
    <col min="8" max="8" width="6.625" style="1874" customWidth="1"/>
    <col min="9" max="9" width="9.875" style="1874" customWidth="1"/>
    <col min="10" max="10" width="9.625" style="1874" customWidth="1"/>
    <col min="11" max="11" width="6.375" style="1874" customWidth="1"/>
    <col min="12" max="12" width="9.875" style="1874" customWidth="1"/>
    <col min="13" max="13" width="9.625" style="1874" customWidth="1"/>
    <col min="14" max="14" width="6.75" style="1874" customWidth="1"/>
    <col min="15" max="15" width="7.5" style="1880" customWidth="1"/>
    <col min="16" max="16" width="13.75" style="1880" bestFit="1" customWidth="1"/>
    <col min="17" max="22" width="9" style="1880"/>
    <col min="23" max="16384" width="9" style="1874"/>
  </cols>
  <sheetData>
    <row r="1" spans="1:22" ht="31.5" customHeight="1">
      <c r="A1" s="1879" t="s">
        <v>922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1879"/>
      <c r="N1" s="1879"/>
    </row>
    <row r="2" spans="1:22" ht="32.25" customHeight="1">
      <c r="A2" s="1335" t="s">
        <v>14</v>
      </c>
      <c r="B2" s="1335" t="s">
        <v>229</v>
      </c>
      <c r="C2" s="1151" t="s">
        <v>300</v>
      </c>
      <c r="D2" s="1152"/>
      <c r="E2" s="1153"/>
      <c r="F2" s="1151" t="str">
        <f>'BC TH 9T (PL2)'!B85</f>
        <v xml:space="preserve">Kiểm tra VSMT cơ sở y tế </v>
      </c>
      <c r="G2" s="1152"/>
      <c r="H2" s="1153"/>
      <c r="I2" s="1151" t="s">
        <v>301</v>
      </c>
      <c r="J2" s="1152"/>
      <c r="K2" s="1153"/>
      <c r="L2" s="1151" t="s">
        <v>231</v>
      </c>
      <c r="M2" s="1152"/>
      <c r="N2" s="1153"/>
    </row>
    <row r="3" spans="1:22" ht="31.5" customHeight="1">
      <c r="A3" s="1337"/>
      <c r="B3" s="1337"/>
      <c r="C3" s="905" t="s">
        <v>934</v>
      </c>
      <c r="D3" s="905" t="s">
        <v>910</v>
      </c>
      <c r="E3" s="905" t="s">
        <v>54</v>
      </c>
      <c r="F3" s="905" t="str">
        <f>C3</f>
        <v>KH 2022 (Mẫu)</v>
      </c>
      <c r="G3" s="905" t="str">
        <f>D3</f>
        <v>TH 9 Tháng</v>
      </c>
      <c r="H3" s="905" t="s">
        <v>54</v>
      </c>
      <c r="I3" s="905" t="s">
        <v>230</v>
      </c>
      <c r="J3" s="905" t="str">
        <f>D3</f>
        <v>TH 9 Tháng</v>
      </c>
      <c r="K3" s="905" t="s">
        <v>54</v>
      </c>
      <c r="L3" s="905" t="s">
        <v>230</v>
      </c>
      <c r="M3" s="905" t="str">
        <f>D3</f>
        <v>TH 9 Tháng</v>
      </c>
      <c r="N3" s="905" t="s">
        <v>54</v>
      </c>
    </row>
    <row r="4" spans="1:22" s="1889" customFormat="1" ht="18.75" customHeight="1">
      <c r="A4" s="1881">
        <v>1</v>
      </c>
      <c r="B4" s="1882" t="s">
        <v>103</v>
      </c>
      <c r="C4" s="1883">
        <v>0</v>
      </c>
      <c r="D4" s="1883">
        <v>0</v>
      </c>
      <c r="E4" s="1883">
        <v>0</v>
      </c>
      <c r="F4" s="1884">
        <v>75</v>
      </c>
      <c r="G4" s="1884">
        <v>67</v>
      </c>
      <c r="H4" s="1885">
        <f t="shared" ref="H4:H10" si="0">G4/F4*100</f>
        <v>89.333333333333329</v>
      </c>
      <c r="I4" s="1884">
        <v>2949</v>
      </c>
      <c r="J4" s="591">
        <v>2545</v>
      </c>
      <c r="K4" s="1885">
        <f t="shared" ref="K4:K10" si="1">J4/I4*100</f>
        <v>86.300440827399115</v>
      </c>
      <c r="L4" s="1886">
        <v>34947</v>
      </c>
      <c r="M4" s="1887">
        <v>33528</v>
      </c>
      <c r="N4" s="1885">
        <f t="shared" ref="N4:N10" si="2">M4/L4*100</f>
        <v>95.939565627950898</v>
      </c>
      <c r="O4" s="1888"/>
      <c r="P4" s="1888"/>
      <c r="Q4" s="1888"/>
      <c r="R4" s="1888"/>
      <c r="S4" s="1888"/>
      <c r="T4" s="1888"/>
      <c r="U4" s="1888"/>
      <c r="V4" s="1888"/>
    </row>
    <row r="5" spans="1:22" s="1889" customFormat="1" ht="18.75" customHeight="1">
      <c r="A5" s="934">
        <v>2</v>
      </c>
      <c r="B5" s="1890" t="s">
        <v>156</v>
      </c>
      <c r="C5" s="1883">
        <v>0</v>
      </c>
      <c r="D5" s="934">
        <v>2</v>
      </c>
      <c r="E5" s="1883">
        <v>0</v>
      </c>
      <c r="F5" s="591">
        <v>155</v>
      </c>
      <c r="G5" s="1891">
        <v>124</v>
      </c>
      <c r="H5" s="1892">
        <f t="shared" si="0"/>
        <v>80</v>
      </c>
      <c r="I5" s="591">
        <v>4809</v>
      </c>
      <c r="J5" s="591">
        <v>3399</v>
      </c>
      <c r="K5" s="1892">
        <f t="shared" si="1"/>
        <v>70.679975046787263</v>
      </c>
      <c r="L5" s="1893">
        <v>39526</v>
      </c>
      <c r="M5" s="1887">
        <v>33307</v>
      </c>
      <c r="N5" s="1892">
        <f t="shared" si="2"/>
        <v>84.266052724788736</v>
      </c>
      <c r="O5" s="1888"/>
      <c r="P5" s="1888"/>
      <c r="Q5" s="1888"/>
      <c r="R5" s="1888"/>
      <c r="S5" s="1888"/>
      <c r="T5" s="1888"/>
      <c r="U5" s="1888"/>
      <c r="V5" s="1888"/>
    </row>
    <row r="6" spans="1:22" s="1889" customFormat="1" ht="18.75" customHeight="1">
      <c r="A6" s="934">
        <v>3</v>
      </c>
      <c r="B6" s="1890" t="s">
        <v>155</v>
      </c>
      <c r="C6" s="934">
        <v>24</v>
      </c>
      <c r="D6" s="934">
        <v>18</v>
      </c>
      <c r="E6" s="1875">
        <f>D6/C6*100</f>
        <v>75</v>
      </c>
      <c r="F6" s="591">
        <v>170</v>
      </c>
      <c r="G6" s="1891">
        <v>152</v>
      </c>
      <c r="H6" s="1892">
        <f t="shared" si="0"/>
        <v>89.411764705882362</v>
      </c>
      <c r="I6" s="591">
        <v>5131</v>
      </c>
      <c r="J6" s="591">
        <v>4826</v>
      </c>
      <c r="K6" s="1892">
        <f t="shared" si="1"/>
        <v>94.055739621906071</v>
      </c>
      <c r="L6" s="1893">
        <v>49412</v>
      </c>
      <c r="M6" s="1887">
        <v>36905</v>
      </c>
      <c r="N6" s="1892">
        <f t="shared" si="2"/>
        <v>74.688334817453253</v>
      </c>
      <c r="O6" s="1888"/>
      <c r="P6" s="1888"/>
      <c r="Q6" s="1888"/>
      <c r="R6" s="1888"/>
      <c r="S6" s="1888"/>
      <c r="T6" s="1888"/>
      <c r="U6" s="1888"/>
      <c r="V6" s="1888"/>
    </row>
    <row r="7" spans="1:22" s="1889" customFormat="1" ht="18.75" customHeight="1">
      <c r="A7" s="934">
        <v>4</v>
      </c>
      <c r="B7" s="1890" t="s">
        <v>57</v>
      </c>
      <c r="C7" s="934">
        <v>24</v>
      </c>
      <c r="D7" s="934">
        <v>18</v>
      </c>
      <c r="E7" s="1875">
        <f t="shared" ref="E7:E14" si="3">D7/C7*100</f>
        <v>75</v>
      </c>
      <c r="F7" s="591">
        <v>95</v>
      </c>
      <c r="G7" s="1891">
        <v>83</v>
      </c>
      <c r="H7" s="1892">
        <f t="shared" si="0"/>
        <v>87.368421052631589</v>
      </c>
      <c r="I7" s="591">
        <v>3283</v>
      </c>
      <c r="J7" s="591">
        <v>2550</v>
      </c>
      <c r="K7" s="1892">
        <f t="shared" si="1"/>
        <v>77.672860188851658</v>
      </c>
      <c r="L7" s="1893">
        <v>31627</v>
      </c>
      <c r="M7" s="1887">
        <v>24381</v>
      </c>
      <c r="N7" s="1892">
        <f t="shared" si="2"/>
        <v>77.089195940177703</v>
      </c>
      <c r="O7" s="1888"/>
      <c r="P7" s="1888"/>
      <c r="Q7" s="1888"/>
      <c r="R7" s="1888"/>
      <c r="S7" s="1888"/>
      <c r="T7" s="1888"/>
      <c r="U7" s="1888"/>
      <c r="V7" s="1888"/>
    </row>
    <row r="8" spans="1:22" s="1889" customFormat="1" ht="18.75" customHeight="1">
      <c r="A8" s="934">
        <v>5</v>
      </c>
      <c r="B8" s="1890" t="s">
        <v>227</v>
      </c>
      <c r="C8" s="934">
        <v>24</v>
      </c>
      <c r="D8" s="934">
        <v>18</v>
      </c>
      <c r="E8" s="1875">
        <f t="shared" si="3"/>
        <v>75</v>
      </c>
      <c r="F8" s="591">
        <v>135</v>
      </c>
      <c r="G8" s="1891">
        <v>119</v>
      </c>
      <c r="H8" s="1892">
        <f t="shared" si="0"/>
        <v>88.148148148148152</v>
      </c>
      <c r="I8" s="591">
        <v>3643</v>
      </c>
      <c r="J8" s="591">
        <v>3195</v>
      </c>
      <c r="K8" s="1892">
        <f t="shared" si="1"/>
        <v>87.702443041449357</v>
      </c>
      <c r="L8" s="1893">
        <v>30980</v>
      </c>
      <c r="M8" s="1887">
        <v>27111</v>
      </c>
      <c r="N8" s="1892">
        <f t="shared" si="2"/>
        <v>87.511297611362167</v>
      </c>
      <c r="O8" s="1888"/>
      <c r="P8" s="1888"/>
      <c r="Q8" s="1888"/>
      <c r="R8" s="1888"/>
      <c r="S8" s="1888"/>
      <c r="T8" s="1888"/>
      <c r="U8" s="1888"/>
      <c r="V8" s="1888"/>
    </row>
    <row r="9" spans="1:22" s="1889" customFormat="1" ht="18.75" customHeight="1">
      <c r="A9" s="934">
        <v>6</v>
      </c>
      <c r="B9" s="1890" t="s">
        <v>28</v>
      </c>
      <c r="C9" s="934">
        <v>24</v>
      </c>
      <c r="D9" s="934">
        <v>18</v>
      </c>
      <c r="E9" s="1875">
        <f t="shared" si="3"/>
        <v>75</v>
      </c>
      <c r="F9" s="591">
        <v>65</v>
      </c>
      <c r="G9" s="1894">
        <v>51</v>
      </c>
      <c r="H9" s="1892">
        <f t="shared" si="0"/>
        <v>78.461538461538467</v>
      </c>
      <c r="I9" s="591">
        <v>1169</v>
      </c>
      <c r="J9" s="591">
        <v>1015</v>
      </c>
      <c r="K9" s="1892">
        <f t="shared" si="1"/>
        <v>86.82634730538922</v>
      </c>
      <c r="L9" s="1893">
        <v>10249</v>
      </c>
      <c r="M9" s="1887">
        <v>6679</v>
      </c>
      <c r="N9" s="1892">
        <f t="shared" si="2"/>
        <v>65.167333398380336</v>
      </c>
      <c r="O9" s="1888"/>
      <c r="P9" s="1888"/>
      <c r="Q9" s="1888"/>
      <c r="R9" s="1888"/>
      <c r="S9" s="1888"/>
      <c r="T9" s="1888"/>
      <c r="U9" s="1888"/>
      <c r="V9" s="1888"/>
    </row>
    <row r="10" spans="1:22" s="1889" customFormat="1" ht="18.75" customHeight="1">
      <c r="A10" s="934">
        <v>7</v>
      </c>
      <c r="B10" s="1890" t="s">
        <v>107</v>
      </c>
      <c r="C10" s="934">
        <v>24</v>
      </c>
      <c r="D10" s="934">
        <v>18</v>
      </c>
      <c r="E10" s="1875">
        <f t="shared" si="3"/>
        <v>75</v>
      </c>
      <c r="F10" s="591">
        <v>45</v>
      </c>
      <c r="G10" s="1894">
        <v>39</v>
      </c>
      <c r="H10" s="1892">
        <f t="shared" si="0"/>
        <v>86.666666666666671</v>
      </c>
      <c r="I10" s="591">
        <v>912</v>
      </c>
      <c r="J10" s="591">
        <v>780</v>
      </c>
      <c r="K10" s="1892">
        <f t="shared" si="1"/>
        <v>85.526315789473685</v>
      </c>
      <c r="L10" s="1893">
        <v>11110</v>
      </c>
      <c r="M10" s="1887">
        <v>7529</v>
      </c>
      <c r="N10" s="1892">
        <f t="shared" si="2"/>
        <v>67.767776777677767</v>
      </c>
      <c r="O10" s="1888"/>
      <c r="P10" s="1888"/>
      <c r="Q10" s="1888"/>
      <c r="R10" s="1888"/>
      <c r="S10" s="1888"/>
      <c r="T10" s="1888"/>
      <c r="U10" s="1888"/>
      <c r="V10" s="1888"/>
    </row>
    <row r="11" spans="1:22" s="1889" customFormat="1" ht="21.75" customHeight="1">
      <c r="A11" s="934">
        <v>8</v>
      </c>
      <c r="B11" s="1895" t="s">
        <v>768</v>
      </c>
      <c r="C11" s="1896">
        <v>48</v>
      </c>
      <c r="D11" s="1887">
        <v>36</v>
      </c>
      <c r="E11" s="1875">
        <f t="shared" si="3"/>
        <v>75</v>
      </c>
      <c r="F11" s="591"/>
      <c r="G11" s="1883"/>
      <c r="H11" s="1892"/>
      <c r="I11" s="591"/>
      <c r="J11" s="1897"/>
      <c r="K11" s="1892"/>
      <c r="L11" s="1893"/>
      <c r="M11" s="1887"/>
      <c r="N11" s="1892"/>
      <c r="O11" s="1888"/>
      <c r="P11" s="1898"/>
      <c r="Q11" s="1888"/>
      <c r="R11" s="1888"/>
      <c r="S11" s="1888"/>
      <c r="T11" s="1888"/>
      <c r="U11" s="1888"/>
      <c r="V11" s="1888"/>
    </row>
    <row r="12" spans="1:22" s="1889" customFormat="1" ht="33" customHeight="1">
      <c r="A12" s="934">
        <v>9</v>
      </c>
      <c r="B12" s="1895" t="s">
        <v>935</v>
      </c>
      <c r="C12" s="1896">
        <v>190</v>
      </c>
      <c r="D12" s="1887">
        <v>219</v>
      </c>
      <c r="E12" s="1875">
        <f t="shared" si="3"/>
        <v>115.26315789473685</v>
      </c>
      <c r="F12" s="591"/>
      <c r="G12" s="1883"/>
      <c r="H12" s="1892"/>
      <c r="I12" s="591"/>
      <c r="J12" s="1897"/>
      <c r="K12" s="1892"/>
      <c r="L12" s="1893"/>
      <c r="M12" s="1887"/>
      <c r="N12" s="1892"/>
      <c r="O12" s="1888"/>
      <c r="P12" s="1888"/>
      <c r="Q12" s="1888"/>
      <c r="R12" s="1888"/>
      <c r="S12" s="1888"/>
      <c r="T12" s="1888"/>
      <c r="U12" s="1888"/>
      <c r="V12" s="1888"/>
    </row>
    <row r="13" spans="1:22" s="1889" customFormat="1" ht="18.75" customHeight="1">
      <c r="A13" s="934">
        <v>10</v>
      </c>
      <c r="B13" s="227" t="s">
        <v>104</v>
      </c>
      <c r="C13" s="934">
        <v>100</v>
      </c>
      <c r="D13" s="1899">
        <v>69</v>
      </c>
      <c r="E13" s="1875">
        <f t="shared" si="3"/>
        <v>69</v>
      </c>
      <c r="F13" s="591"/>
      <c r="G13" s="1883"/>
      <c r="H13" s="1892"/>
      <c r="I13" s="591">
        <v>1100</v>
      </c>
      <c r="J13" s="591">
        <v>540</v>
      </c>
      <c r="K13" s="1892">
        <f>J13/I13*100</f>
        <v>49.090909090909093</v>
      </c>
      <c r="L13" s="1893"/>
      <c r="M13" s="1883">
        <v>0</v>
      </c>
      <c r="N13" s="1892"/>
      <c r="O13" s="1888"/>
      <c r="P13" s="1888"/>
      <c r="Q13" s="1888"/>
      <c r="R13" s="1888"/>
      <c r="S13" s="1888"/>
      <c r="T13" s="1888"/>
      <c r="U13" s="1888"/>
      <c r="V13" s="1888"/>
    </row>
    <row r="14" spans="1:22" s="1889" customFormat="1" ht="22.5" customHeight="1">
      <c r="A14" s="1900" t="s">
        <v>13</v>
      </c>
      <c r="B14" s="1900"/>
      <c r="C14" s="913">
        <f>SUM(C4:C13)</f>
        <v>458</v>
      </c>
      <c r="D14" s="913">
        <f>SUM(D4:D13)</f>
        <v>416</v>
      </c>
      <c r="E14" s="1901">
        <f t="shared" si="3"/>
        <v>90.829694323144111</v>
      </c>
      <c r="F14" s="913">
        <f>SUM(F4:F13)</f>
        <v>740</v>
      </c>
      <c r="G14" s="913">
        <f>SUM(G4:G13)</f>
        <v>635</v>
      </c>
      <c r="H14" s="1902">
        <f>G14/F14*100</f>
        <v>85.810810810810807</v>
      </c>
      <c r="I14" s="913">
        <f>SUM(I4:I13)</f>
        <v>22996</v>
      </c>
      <c r="J14" s="913">
        <f>SUM(J4:J13)</f>
        <v>18850</v>
      </c>
      <c r="K14" s="1902">
        <f>J14/I14*100</f>
        <v>81.970777526526348</v>
      </c>
      <c r="L14" s="1903">
        <f>SUM(L4:L13)</f>
        <v>207851</v>
      </c>
      <c r="M14" s="1876">
        <f>SUM(M4:M13)</f>
        <v>169440</v>
      </c>
      <c r="N14" s="1902">
        <f>M14/L14*100</f>
        <v>81.519934953404118</v>
      </c>
      <c r="O14" s="1888"/>
      <c r="P14" s="1888"/>
      <c r="Q14" s="1888"/>
      <c r="R14" s="1888"/>
      <c r="S14" s="1888"/>
      <c r="T14" s="1888"/>
      <c r="U14" s="1888"/>
      <c r="V14" s="1888"/>
    </row>
    <row r="15" spans="1:22" ht="25.5" customHeight="1">
      <c r="A15" s="1563"/>
      <c r="B15" s="1563"/>
      <c r="C15" s="1904"/>
      <c r="D15" s="1904"/>
      <c r="E15" s="1904"/>
      <c r="F15" s="1904"/>
      <c r="G15" s="1905"/>
      <c r="H15" s="1904"/>
      <c r="I15" s="1904"/>
      <c r="J15" s="1904"/>
      <c r="K15" s="1904"/>
    </row>
    <row r="16" spans="1:22" ht="28.5" customHeight="1">
      <c r="A16" s="1906" t="s">
        <v>14</v>
      </c>
      <c r="B16" s="1335" t="s">
        <v>229</v>
      </c>
      <c r="C16" s="1907" t="s">
        <v>232</v>
      </c>
      <c r="D16" s="1908"/>
      <c r="E16" s="1909"/>
      <c r="F16" s="1907" t="s">
        <v>233</v>
      </c>
      <c r="G16" s="1908"/>
      <c r="H16" s="1909"/>
      <c r="I16" s="1877" t="s">
        <v>234</v>
      </c>
      <c r="J16" s="1877"/>
      <c r="K16" s="1877"/>
      <c r="L16" s="1877" t="s">
        <v>802</v>
      </c>
      <c r="M16" s="1877"/>
      <c r="N16" s="1877"/>
    </row>
    <row r="17" spans="1:22" ht="36" customHeight="1">
      <c r="A17" s="1910"/>
      <c r="B17" s="1337"/>
      <c r="C17" s="905" t="s">
        <v>230</v>
      </c>
      <c r="D17" s="905" t="str">
        <f>D3</f>
        <v>TH 9 Tháng</v>
      </c>
      <c r="E17" s="905" t="s">
        <v>54</v>
      </c>
      <c r="F17" s="905" t="s">
        <v>230</v>
      </c>
      <c r="G17" s="905" t="str">
        <f>D3</f>
        <v>TH 9 Tháng</v>
      </c>
      <c r="H17" s="905" t="s">
        <v>54</v>
      </c>
      <c r="I17" s="905" t="s">
        <v>230</v>
      </c>
      <c r="J17" s="905" t="str">
        <f>D3</f>
        <v>TH 9 Tháng</v>
      </c>
      <c r="K17" s="905" t="s">
        <v>54</v>
      </c>
      <c r="L17" s="905" t="s">
        <v>230</v>
      </c>
      <c r="M17" s="905" t="str">
        <f>D3</f>
        <v>TH 9 Tháng</v>
      </c>
      <c r="N17" s="905" t="s">
        <v>54</v>
      </c>
      <c r="Q17" s="1873"/>
    </row>
    <row r="18" spans="1:22" ht="18.75" customHeight="1">
      <c r="A18" s="1881">
        <v>1</v>
      </c>
      <c r="B18" s="1911" t="str">
        <f>B4</f>
        <v>TP Tuyên Quang</v>
      </c>
      <c r="C18" s="1886">
        <v>34947</v>
      </c>
      <c r="D18" s="1883">
        <v>34600</v>
      </c>
      <c r="E18" s="1885">
        <f t="shared" ref="E18:E25" si="4">D18/C18*100</f>
        <v>99.007067845594747</v>
      </c>
      <c r="F18" s="1886">
        <v>6307</v>
      </c>
      <c r="G18" s="1883">
        <v>5234</v>
      </c>
      <c r="H18" s="1885">
        <f t="shared" ref="H18:H25" si="5">G18/F18*100</f>
        <v>82.987157127001737</v>
      </c>
      <c r="I18" s="1886">
        <v>34947</v>
      </c>
      <c r="J18" s="1883">
        <v>34133</v>
      </c>
      <c r="K18" s="1885">
        <f t="shared" ref="K18:K25" si="6">J18/I18*100</f>
        <v>97.670758577274157</v>
      </c>
      <c r="L18" s="1886">
        <v>34947</v>
      </c>
      <c r="M18" s="1883">
        <v>32466</v>
      </c>
      <c r="N18" s="1885">
        <f t="shared" ref="N18:N25" si="7">M18/L18*100</f>
        <v>92.900678169799988</v>
      </c>
      <c r="O18" s="1873"/>
    </row>
    <row r="19" spans="1:22" ht="18.75" customHeight="1">
      <c r="A19" s="934">
        <v>2</v>
      </c>
      <c r="B19" s="1882" t="str">
        <f t="shared" ref="B19:B24" si="8">B5</f>
        <v xml:space="preserve">H. Yên Sơn </v>
      </c>
      <c r="C19" s="1893">
        <v>39526</v>
      </c>
      <c r="D19" s="1883">
        <v>37471</v>
      </c>
      <c r="E19" s="1892">
        <f t="shared" si="4"/>
        <v>94.800890553053691</v>
      </c>
      <c r="F19" s="1893">
        <v>21682</v>
      </c>
      <c r="G19" s="1883">
        <v>15335</v>
      </c>
      <c r="H19" s="1892">
        <f t="shared" si="5"/>
        <v>70.726870214924816</v>
      </c>
      <c r="I19" s="1893">
        <v>39526</v>
      </c>
      <c r="J19" s="1883">
        <v>33917</v>
      </c>
      <c r="K19" s="1892">
        <f t="shared" si="6"/>
        <v>85.809340687142637</v>
      </c>
      <c r="L19" s="1893">
        <v>39526</v>
      </c>
      <c r="M19" s="1883">
        <v>30449</v>
      </c>
      <c r="N19" s="1892">
        <f t="shared" si="7"/>
        <v>77.035369124120834</v>
      </c>
      <c r="O19" s="1873"/>
    </row>
    <row r="20" spans="1:22" ht="18.75" customHeight="1">
      <c r="A20" s="934">
        <v>3</v>
      </c>
      <c r="B20" s="1882" t="str">
        <f t="shared" si="8"/>
        <v xml:space="preserve">H. Sơn Dương </v>
      </c>
      <c r="C20" s="1893">
        <v>49412</v>
      </c>
      <c r="D20" s="1883">
        <v>45133</v>
      </c>
      <c r="E20" s="1892">
        <f t="shared" si="4"/>
        <v>91.340160284951025</v>
      </c>
      <c r="F20" s="1893">
        <v>26066</v>
      </c>
      <c r="G20" s="1883">
        <v>15683</v>
      </c>
      <c r="H20" s="1892">
        <f t="shared" si="5"/>
        <v>60.166500422005676</v>
      </c>
      <c r="I20" s="1893">
        <v>49412</v>
      </c>
      <c r="J20" s="1883">
        <v>38666</v>
      </c>
      <c r="K20" s="1892">
        <f t="shared" si="6"/>
        <v>78.252246417874204</v>
      </c>
      <c r="L20" s="1893">
        <v>49412</v>
      </c>
      <c r="M20" s="1883">
        <v>26543</v>
      </c>
      <c r="N20" s="1892">
        <f t="shared" si="7"/>
        <v>53.717720391807653</v>
      </c>
      <c r="O20" s="1873"/>
    </row>
    <row r="21" spans="1:22" ht="18.75" customHeight="1">
      <c r="A21" s="934">
        <v>4</v>
      </c>
      <c r="B21" s="1882" t="str">
        <f t="shared" si="8"/>
        <v>H. Hàm Yên</v>
      </c>
      <c r="C21" s="1893">
        <v>31627</v>
      </c>
      <c r="D21" s="1883">
        <v>29512</v>
      </c>
      <c r="E21" s="1892">
        <f t="shared" si="4"/>
        <v>93.312675878205326</v>
      </c>
      <c r="F21" s="1893">
        <v>16449</v>
      </c>
      <c r="G21" s="1883">
        <v>12201</v>
      </c>
      <c r="H21" s="1892">
        <f t="shared" si="5"/>
        <v>74.174721867590733</v>
      </c>
      <c r="I21" s="1893">
        <v>31627</v>
      </c>
      <c r="J21" s="1883">
        <v>26552</v>
      </c>
      <c r="K21" s="1892">
        <f t="shared" si="6"/>
        <v>83.953583963069534</v>
      </c>
      <c r="L21" s="1893">
        <v>31627</v>
      </c>
      <c r="M21" s="1883">
        <v>22139</v>
      </c>
      <c r="N21" s="1892">
        <f t="shared" si="7"/>
        <v>70.00031618553767</v>
      </c>
      <c r="O21" s="1873"/>
    </row>
    <row r="22" spans="1:22" ht="18.75" customHeight="1">
      <c r="A22" s="934">
        <v>5</v>
      </c>
      <c r="B22" s="1882" t="str">
        <f t="shared" si="8"/>
        <v>H. Chiêm Hoá</v>
      </c>
      <c r="C22" s="1893">
        <v>29400</v>
      </c>
      <c r="D22" s="1883">
        <v>29646</v>
      </c>
      <c r="E22" s="1892">
        <f t="shared" si="4"/>
        <v>100.83673469387755</v>
      </c>
      <c r="F22" s="1893">
        <v>20508</v>
      </c>
      <c r="G22" s="1883">
        <v>17281</v>
      </c>
      <c r="H22" s="1892">
        <f t="shared" si="5"/>
        <v>84.264677199141801</v>
      </c>
      <c r="I22" s="1893">
        <v>30980</v>
      </c>
      <c r="J22" s="1883">
        <v>26696</v>
      </c>
      <c r="K22" s="1892">
        <f t="shared" si="6"/>
        <v>86.171723692704973</v>
      </c>
      <c r="L22" s="1893">
        <v>30980</v>
      </c>
      <c r="M22" s="1883">
        <v>21894</v>
      </c>
      <c r="N22" s="1892">
        <f t="shared" si="7"/>
        <v>70.671400903808916</v>
      </c>
      <c r="O22" s="1873"/>
    </row>
    <row r="23" spans="1:22" ht="18.75" customHeight="1">
      <c r="A23" s="934">
        <v>6</v>
      </c>
      <c r="B23" s="1882" t="str">
        <f t="shared" si="8"/>
        <v>H. Na Hang</v>
      </c>
      <c r="C23" s="1893">
        <v>10249</v>
      </c>
      <c r="D23" s="1883">
        <v>8884</v>
      </c>
      <c r="E23" s="1912">
        <f t="shared" si="4"/>
        <v>86.6816274758513</v>
      </c>
      <c r="F23" s="1893">
        <v>7873</v>
      </c>
      <c r="G23" s="1883">
        <v>5673</v>
      </c>
      <c r="H23" s="1912">
        <f t="shared" si="5"/>
        <v>72.056395274990464</v>
      </c>
      <c r="I23" s="1893">
        <v>10249</v>
      </c>
      <c r="J23" s="1883">
        <v>6397</v>
      </c>
      <c r="K23" s="1912">
        <f t="shared" si="6"/>
        <v>62.415845448336427</v>
      </c>
      <c r="L23" s="1893">
        <v>10249</v>
      </c>
      <c r="M23" s="1883">
        <v>3723</v>
      </c>
      <c r="N23" s="1912">
        <f t="shared" si="7"/>
        <v>36.32549517026051</v>
      </c>
      <c r="O23" s="1873"/>
    </row>
    <row r="24" spans="1:22" ht="18.75" customHeight="1">
      <c r="A24" s="1395">
        <v>7</v>
      </c>
      <c r="B24" s="1913" t="str">
        <f t="shared" si="8"/>
        <v xml:space="preserve">H. Lâm Bình </v>
      </c>
      <c r="C24" s="1893">
        <v>11110</v>
      </c>
      <c r="D24" s="1883">
        <v>10929</v>
      </c>
      <c r="E24" s="1914">
        <f t="shared" si="4"/>
        <v>98.370837083708381</v>
      </c>
      <c r="F24" s="1893">
        <v>9151</v>
      </c>
      <c r="G24" s="1883">
        <v>7541</v>
      </c>
      <c r="H24" s="1914">
        <f t="shared" si="5"/>
        <v>82.406294394055294</v>
      </c>
      <c r="I24" s="1893">
        <v>11110</v>
      </c>
      <c r="J24" s="1883">
        <v>8335</v>
      </c>
      <c r="K24" s="1914">
        <f t="shared" si="6"/>
        <v>75.022502250225017</v>
      </c>
      <c r="L24" s="1893">
        <v>11110</v>
      </c>
      <c r="M24" s="1883">
        <v>7532</v>
      </c>
      <c r="N24" s="1914">
        <f t="shared" si="7"/>
        <v>67.794779477947799</v>
      </c>
      <c r="O24" s="1873"/>
    </row>
    <row r="25" spans="1:22" s="1889" customFormat="1" ht="22.5" customHeight="1">
      <c r="A25" s="1900" t="s">
        <v>13</v>
      </c>
      <c r="B25" s="1900"/>
      <c r="C25" s="1915">
        <f>SUM(C18:C24)</f>
        <v>206271</v>
      </c>
      <c r="D25" s="1915">
        <f>SUM(D18:D24)</f>
        <v>196175</v>
      </c>
      <c r="E25" s="1902">
        <f t="shared" si="4"/>
        <v>95.105468049313771</v>
      </c>
      <c r="F25" s="1915">
        <f>SUM(F18:F24)</f>
        <v>108036</v>
      </c>
      <c r="G25" s="1915">
        <f>SUM(G18:G24)</f>
        <v>78948</v>
      </c>
      <c r="H25" s="1902">
        <f t="shared" si="5"/>
        <v>73.075641452849055</v>
      </c>
      <c r="I25" s="1915">
        <f>SUM(I18:I24)</f>
        <v>207851</v>
      </c>
      <c r="J25" s="1915">
        <f>SUM(J18:J24)</f>
        <v>174696</v>
      </c>
      <c r="K25" s="1902">
        <f t="shared" si="6"/>
        <v>84.048669479579118</v>
      </c>
      <c r="L25" s="1915">
        <f>SUM(L18:L24)</f>
        <v>207851</v>
      </c>
      <c r="M25" s="1915">
        <f>SUM(M18:M24)</f>
        <v>144746</v>
      </c>
      <c r="N25" s="1902">
        <f t="shared" si="7"/>
        <v>69.639308928030175</v>
      </c>
      <c r="O25" s="1888"/>
      <c r="P25" s="1888"/>
      <c r="Q25" s="1888"/>
      <c r="R25" s="1888"/>
      <c r="S25" s="1888"/>
      <c r="T25" s="1888"/>
      <c r="U25" s="1888"/>
      <c r="V25" s="1888"/>
    </row>
    <row r="27" spans="1:22">
      <c r="F27" s="1878"/>
    </row>
    <row r="29" spans="1:22">
      <c r="E29" s="1878"/>
    </row>
  </sheetData>
  <mergeCells count="15">
    <mergeCell ref="A1:N1"/>
    <mergeCell ref="I2:K2"/>
    <mergeCell ref="L2:N2"/>
    <mergeCell ref="A14:B14"/>
    <mergeCell ref="C2:E2"/>
    <mergeCell ref="F2:H2"/>
    <mergeCell ref="A25:B25"/>
    <mergeCell ref="I16:K16"/>
    <mergeCell ref="L16:N16"/>
    <mergeCell ref="A2:A3"/>
    <mergeCell ref="B2:B3"/>
    <mergeCell ref="A16:A17"/>
    <mergeCell ref="B16:B17"/>
    <mergeCell ref="C16:E16"/>
    <mergeCell ref="F16:H16"/>
  </mergeCells>
  <phoneticPr fontId="14" type="noConversion"/>
  <pageMargins left="0.46" right="0.01" top="0.3" bottom="0.2" header="0.2" footer="0.2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R35"/>
  <sheetViews>
    <sheetView zoomScale="80" zoomScaleNormal="80" workbookViewId="0">
      <selection activeCell="J38" sqref="J38"/>
    </sheetView>
  </sheetViews>
  <sheetFormatPr defaultColWidth="9" defaultRowHeight="15"/>
  <cols>
    <col min="1" max="1" width="3.5" style="61" customWidth="1"/>
    <col min="2" max="2" width="16.25" style="61" customWidth="1"/>
    <col min="3" max="3" width="6.375" style="61" customWidth="1"/>
    <col min="4" max="5" width="6.875" style="61" customWidth="1"/>
    <col min="6" max="6" width="6.25" style="61" customWidth="1"/>
    <col min="7" max="7" width="6.625" style="61" customWidth="1"/>
    <col min="8" max="9" width="7.25" style="61" customWidth="1"/>
    <col min="10" max="10" width="7.625" style="61" customWidth="1"/>
    <col min="11" max="11" width="6.625" style="61" customWidth="1"/>
    <col min="12" max="12" width="7.875" style="61" customWidth="1"/>
    <col min="13" max="13" width="7.75" style="61" customWidth="1"/>
    <col min="14" max="14" width="7.5" style="61" customWidth="1"/>
    <col min="15" max="15" width="6.25" style="61" customWidth="1"/>
    <col min="16" max="16" width="7.875" style="61" customWidth="1"/>
    <col min="17" max="17" width="6.875" style="61" customWidth="1"/>
    <col min="18" max="18" width="6.75" style="61" customWidth="1"/>
    <col min="19" max="16384" width="9" style="61"/>
  </cols>
  <sheetData>
    <row r="1" spans="1:18" ht="36" customHeight="1">
      <c r="A1" s="1173" t="s">
        <v>469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</row>
    <row r="2" spans="1:18" ht="25.5" customHeight="1"/>
    <row r="3" spans="1:18" ht="30.75" customHeight="1">
      <c r="A3" s="1165" t="s">
        <v>14</v>
      </c>
      <c r="B3" s="1130" t="s">
        <v>238</v>
      </c>
      <c r="C3" s="1154" t="s">
        <v>303</v>
      </c>
      <c r="D3" s="1157"/>
      <c r="E3" s="1157"/>
      <c r="F3" s="1158"/>
      <c r="G3" s="1174" t="s">
        <v>237</v>
      </c>
      <c r="H3" s="1175"/>
      <c r="I3" s="1175"/>
      <c r="J3" s="1176"/>
      <c r="K3" s="1154" t="s">
        <v>285</v>
      </c>
      <c r="L3" s="1157"/>
      <c r="M3" s="1157"/>
      <c r="N3" s="1158"/>
      <c r="O3" s="1159" t="s">
        <v>160</v>
      </c>
      <c r="P3" s="1160"/>
      <c r="Q3" s="1160"/>
      <c r="R3" s="1161"/>
    </row>
    <row r="4" spans="1:18" ht="40.5" customHeight="1">
      <c r="A4" s="1166"/>
      <c r="B4" s="1167"/>
      <c r="C4" s="340" t="s">
        <v>463</v>
      </c>
      <c r="D4" s="340" t="s">
        <v>467</v>
      </c>
      <c r="E4" s="340" t="s">
        <v>468</v>
      </c>
      <c r="F4" s="340" t="s">
        <v>54</v>
      </c>
      <c r="G4" s="340" t="s">
        <v>463</v>
      </c>
      <c r="H4" s="340" t="s">
        <v>467</v>
      </c>
      <c r="I4" s="340" t="s">
        <v>468</v>
      </c>
      <c r="J4" s="340" t="s">
        <v>54</v>
      </c>
      <c r="K4" s="340" t="s">
        <v>463</v>
      </c>
      <c r="L4" s="340" t="s">
        <v>467</v>
      </c>
      <c r="M4" s="340" t="s">
        <v>468</v>
      </c>
      <c r="N4" s="340" t="s">
        <v>54</v>
      </c>
      <c r="O4" s="340" t="s">
        <v>463</v>
      </c>
      <c r="P4" s="340" t="s">
        <v>467</v>
      </c>
      <c r="Q4" s="340" t="s">
        <v>468</v>
      </c>
      <c r="R4" s="340" t="s">
        <v>54</v>
      </c>
    </row>
    <row r="5" spans="1:18" ht="27.75" customHeight="1">
      <c r="A5" s="259">
        <v>1</v>
      </c>
      <c r="B5" s="108" t="s">
        <v>39</v>
      </c>
      <c r="C5" s="273">
        <v>261</v>
      </c>
      <c r="D5" s="235">
        <v>42</v>
      </c>
      <c r="E5" s="232">
        <v>42</v>
      </c>
      <c r="F5" s="308">
        <f t="shared" ref="F5:F13" si="0">E5/C5*100</f>
        <v>16.091954022988507</v>
      </c>
      <c r="G5" s="273">
        <v>5</v>
      </c>
      <c r="H5" s="235">
        <v>0</v>
      </c>
      <c r="I5" s="235">
        <v>0</v>
      </c>
      <c r="J5" s="332">
        <f>I5/G5*100</f>
        <v>0</v>
      </c>
      <c r="K5" s="273">
        <v>15</v>
      </c>
      <c r="L5" s="235">
        <v>0</v>
      </c>
      <c r="M5" s="235">
        <v>0</v>
      </c>
      <c r="N5" s="308">
        <f t="shared" ref="N5:N12" si="1">M5/K5*100</f>
        <v>0</v>
      </c>
      <c r="O5" s="273">
        <v>662</v>
      </c>
      <c r="P5" s="236">
        <v>0</v>
      </c>
      <c r="Q5" s="236">
        <v>0</v>
      </c>
      <c r="R5" s="401">
        <f>Q5/O5*100</f>
        <v>0</v>
      </c>
    </row>
    <row r="6" spans="1:18" ht="27.75" customHeight="1">
      <c r="A6" s="260">
        <v>2</v>
      </c>
      <c r="B6" s="28" t="s">
        <v>155</v>
      </c>
      <c r="C6" s="163">
        <v>168</v>
      </c>
      <c r="D6" s="235">
        <v>40</v>
      </c>
      <c r="E6" s="233">
        <v>40</v>
      </c>
      <c r="F6" s="309">
        <f t="shared" si="0"/>
        <v>23.809523809523807</v>
      </c>
      <c r="G6" s="235">
        <v>0</v>
      </c>
      <c r="H6" s="235">
        <v>0</v>
      </c>
      <c r="I6" s="235">
        <v>0</v>
      </c>
      <c r="J6" s="235">
        <v>0</v>
      </c>
      <c r="K6" s="163">
        <v>10</v>
      </c>
      <c r="L6" s="235">
        <v>0</v>
      </c>
      <c r="M6" s="235">
        <v>0</v>
      </c>
      <c r="N6" s="309">
        <f t="shared" si="1"/>
        <v>0</v>
      </c>
      <c r="O6" s="163">
        <v>551</v>
      </c>
      <c r="P6" s="235">
        <v>0</v>
      </c>
      <c r="Q6" s="235">
        <v>0</v>
      </c>
      <c r="R6" s="402">
        <f t="shared" ref="R6:R13" si="2">Q6/O6*100</f>
        <v>0</v>
      </c>
    </row>
    <row r="7" spans="1:18" ht="27.75" customHeight="1">
      <c r="A7" s="260">
        <v>3</v>
      </c>
      <c r="B7" s="28" t="s">
        <v>156</v>
      </c>
      <c r="C7" s="163">
        <v>48</v>
      </c>
      <c r="D7" s="233">
        <v>6</v>
      </c>
      <c r="E7" s="233">
        <v>6</v>
      </c>
      <c r="F7" s="309">
        <f t="shared" si="0"/>
        <v>12.5</v>
      </c>
      <c r="G7" s="235">
        <v>0</v>
      </c>
      <c r="H7" s="235">
        <v>0</v>
      </c>
      <c r="I7" s="235">
        <v>0</v>
      </c>
      <c r="J7" s="235">
        <v>0</v>
      </c>
      <c r="K7" s="163">
        <v>10</v>
      </c>
      <c r="L7" s="235">
        <v>0</v>
      </c>
      <c r="M7" s="235">
        <v>0</v>
      </c>
      <c r="N7" s="309">
        <f t="shared" si="1"/>
        <v>0</v>
      </c>
      <c r="O7" s="163">
        <v>166</v>
      </c>
      <c r="P7" s="235">
        <v>0</v>
      </c>
      <c r="Q7" s="235">
        <v>0</v>
      </c>
      <c r="R7" s="402">
        <f t="shared" si="2"/>
        <v>0</v>
      </c>
    </row>
    <row r="8" spans="1:18" ht="27.75" customHeight="1">
      <c r="A8" s="260">
        <v>4</v>
      </c>
      <c r="B8" s="28" t="s">
        <v>105</v>
      </c>
      <c r="C8" s="163">
        <v>32</v>
      </c>
      <c r="D8" s="233">
        <v>12</v>
      </c>
      <c r="E8" s="233">
        <v>12</v>
      </c>
      <c r="F8" s="309">
        <f t="shared" si="0"/>
        <v>37.5</v>
      </c>
      <c r="G8" s="235">
        <v>0</v>
      </c>
      <c r="H8" s="235">
        <v>0</v>
      </c>
      <c r="I8" s="235">
        <v>0</v>
      </c>
      <c r="J8" s="235">
        <v>0</v>
      </c>
      <c r="K8" s="163">
        <v>10</v>
      </c>
      <c r="L8" s="235">
        <v>0</v>
      </c>
      <c r="M8" s="235">
        <v>0</v>
      </c>
      <c r="N8" s="309">
        <f t="shared" si="1"/>
        <v>0</v>
      </c>
      <c r="O8" s="163">
        <v>166</v>
      </c>
      <c r="P8" s="235">
        <v>0</v>
      </c>
      <c r="Q8" s="235">
        <v>0</v>
      </c>
      <c r="R8" s="402">
        <f t="shared" si="2"/>
        <v>0</v>
      </c>
    </row>
    <row r="9" spans="1:18" ht="27.75" customHeight="1">
      <c r="A9" s="260">
        <v>5</v>
      </c>
      <c r="B9" s="28" t="s">
        <v>157</v>
      </c>
      <c r="C9" s="163">
        <v>43</v>
      </c>
      <c r="D9" s="235">
        <v>0</v>
      </c>
      <c r="E9" s="235">
        <v>0</v>
      </c>
      <c r="F9" s="309">
        <f t="shared" si="0"/>
        <v>0</v>
      </c>
      <c r="G9" s="235">
        <v>0</v>
      </c>
      <c r="H9" s="235">
        <v>0</v>
      </c>
      <c r="I9" s="235">
        <v>0</v>
      </c>
      <c r="J9" s="235">
        <v>0</v>
      </c>
      <c r="K9" s="163">
        <v>4</v>
      </c>
      <c r="L9" s="235">
        <v>0</v>
      </c>
      <c r="M9" s="235">
        <v>0</v>
      </c>
      <c r="N9" s="309">
        <f t="shared" si="1"/>
        <v>0</v>
      </c>
      <c r="O9" s="163">
        <v>166</v>
      </c>
      <c r="P9" s="235">
        <v>0</v>
      </c>
      <c r="Q9" s="235">
        <v>0</v>
      </c>
      <c r="R9" s="402">
        <f t="shared" si="2"/>
        <v>0</v>
      </c>
    </row>
    <row r="10" spans="1:18" ht="27.75" customHeight="1">
      <c r="A10" s="260">
        <v>6</v>
      </c>
      <c r="B10" s="28" t="s">
        <v>28</v>
      </c>
      <c r="C10" s="163">
        <v>20</v>
      </c>
      <c r="D10" s="235">
        <v>2</v>
      </c>
      <c r="E10" s="233">
        <v>2</v>
      </c>
      <c r="F10" s="309">
        <f t="shared" si="0"/>
        <v>10</v>
      </c>
      <c r="G10" s="235">
        <v>0</v>
      </c>
      <c r="H10" s="235">
        <v>0</v>
      </c>
      <c r="I10" s="235">
        <v>0</v>
      </c>
      <c r="J10" s="235">
        <v>0</v>
      </c>
      <c r="K10" s="163">
        <v>4</v>
      </c>
      <c r="L10" s="235">
        <v>0</v>
      </c>
      <c r="M10" s="235">
        <v>0</v>
      </c>
      <c r="N10" s="309">
        <f t="shared" si="1"/>
        <v>0</v>
      </c>
      <c r="O10" s="163">
        <v>88</v>
      </c>
      <c r="P10" s="235">
        <v>0</v>
      </c>
      <c r="Q10" s="235">
        <v>0</v>
      </c>
      <c r="R10" s="402">
        <f t="shared" si="2"/>
        <v>0</v>
      </c>
    </row>
    <row r="11" spans="1:18" ht="27.75" customHeight="1">
      <c r="A11" s="260">
        <v>7</v>
      </c>
      <c r="B11" s="116" t="s">
        <v>107</v>
      </c>
      <c r="C11" s="306">
        <v>12</v>
      </c>
      <c r="D11" s="235">
        <v>0</v>
      </c>
      <c r="E11" s="235">
        <v>0</v>
      </c>
      <c r="F11" s="310">
        <f t="shared" si="0"/>
        <v>0</v>
      </c>
      <c r="G11" s="306"/>
      <c r="H11" s="306"/>
      <c r="I11" s="306"/>
      <c r="J11" s="235">
        <v>0</v>
      </c>
      <c r="K11" s="306">
        <v>2</v>
      </c>
      <c r="L11" s="235">
        <v>0</v>
      </c>
      <c r="M11" s="235">
        <v>0</v>
      </c>
      <c r="N11" s="309">
        <f t="shared" si="1"/>
        <v>0</v>
      </c>
      <c r="O11" s="306">
        <v>52</v>
      </c>
      <c r="P11" s="235">
        <v>0</v>
      </c>
      <c r="Q11" s="235">
        <v>0</v>
      </c>
      <c r="R11" s="402">
        <f t="shared" si="2"/>
        <v>0</v>
      </c>
    </row>
    <row r="12" spans="1:18" ht="27.75" customHeight="1">
      <c r="A12" s="260">
        <v>8</v>
      </c>
      <c r="B12" s="261" t="s">
        <v>158</v>
      </c>
      <c r="C12" s="307">
        <v>80</v>
      </c>
      <c r="D12" s="234">
        <v>10</v>
      </c>
      <c r="E12" s="272">
        <v>10</v>
      </c>
      <c r="F12" s="311">
        <f t="shared" si="0"/>
        <v>12.5</v>
      </c>
      <c r="G12" s="307">
        <v>40</v>
      </c>
      <c r="H12" s="307">
        <v>1</v>
      </c>
      <c r="I12" s="400">
        <v>1</v>
      </c>
      <c r="J12" s="310">
        <f>I12/G12*100</f>
        <v>2.5</v>
      </c>
      <c r="K12" s="307">
        <v>35</v>
      </c>
      <c r="L12" s="235">
        <v>0</v>
      </c>
      <c r="M12" s="235">
        <v>0</v>
      </c>
      <c r="N12" s="309">
        <f t="shared" si="1"/>
        <v>0</v>
      </c>
      <c r="O12" s="237">
        <v>1489</v>
      </c>
      <c r="P12" s="237">
        <v>377</v>
      </c>
      <c r="Q12" s="274">
        <v>377</v>
      </c>
      <c r="R12" s="403">
        <f t="shared" si="2"/>
        <v>25.31900604432505</v>
      </c>
    </row>
    <row r="13" spans="1:18" ht="34.5" customHeight="1">
      <c r="A13" s="1146" t="s">
        <v>102</v>
      </c>
      <c r="B13" s="1146"/>
      <c r="C13" s="137">
        <f>SUM(C5:C12)</f>
        <v>664</v>
      </c>
      <c r="D13" s="137">
        <f>SUM(D5:D12)</f>
        <v>112</v>
      </c>
      <c r="E13" s="137">
        <f>SUM(E5:E12)</f>
        <v>112</v>
      </c>
      <c r="F13" s="138">
        <f t="shared" si="0"/>
        <v>16.867469879518072</v>
      </c>
      <c r="G13" s="137">
        <f>SUM(G5:G12)</f>
        <v>45</v>
      </c>
      <c r="H13" s="164">
        <f>SUM(H5:H12)</f>
        <v>1</v>
      </c>
      <c r="I13" s="164">
        <f>SUM(I5:I12)</f>
        <v>1</v>
      </c>
      <c r="J13" s="312">
        <f>I13/G13*100</f>
        <v>2.2222222222222223</v>
      </c>
      <c r="K13" s="137">
        <f>SUM(K5:K12)</f>
        <v>90</v>
      </c>
      <c r="L13" s="137">
        <f>SUM(L5:L12)</f>
        <v>0</v>
      </c>
      <c r="M13" s="262">
        <f>SUM(M5:M12)</f>
        <v>0</v>
      </c>
      <c r="N13" s="138">
        <f>M13/K13*100</f>
        <v>0</v>
      </c>
      <c r="O13" s="404">
        <f>SUM(O5:O12)</f>
        <v>3340</v>
      </c>
      <c r="P13" s="404">
        <f>SUM(P5:P12)</f>
        <v>377</v>
      </c>
      <c r="Q13" s="405">
        <f>SUM(Q5:Q12)</f>
        <v>377</v>
      </c>
      <c r="R13" s="406">
        <f t="shared" si="2"/>
        <v>11.287425149700599</v>
      </c>
    </row>
    <row r="14" spans="1:18" ht="12" customHeight="1">
      <c r="A14" s="21"/>
      <c r="B14" s="21"/>
      <c r="C14" s="99"/>
      <c r="D14" s="99"/>
      <c r="E14" s="99"/>
      <c r="F14" s="100"/>
      <c r="G14" s="99"/>
      <c r="H14" s="99"/>
      <c r="I14" s="99"/>
      <c r="J14" s="106"/>
      <c r="K14" s="99"/>
      <c r="L14" s="99"/>
      <c r="M14" s="99"/>
      <c r="N14" s="107"/>
      <c r="O14" s="99"/>
      <c r="P14" s="99"/>
      <c r="Q14" s="99"/>
      <c r="R14" s="93"/>
    </row>
    <row r="15" spans="1:18" ht="18.75" hidden="1">
      <c r="A15" s="216" t="s">
        <v>235</v>
      </c>
      <c r="B15" s="21"/>
      <c r="C15" s="99"/>
      <c r="D15" s="99"/>
      <c r="E15" s="99"/>
      <c r="F15" s="100"/>
      <c r="G15" s="99"/>
      <c r="H15" s="99"/>
      <c r="I15" s="99"/>
      <c r="J15" s="106"/>
      <c r="K15" s="99"/>
      <c r="L15" s="99"/>
      <c r="M15" s="99"/>
      <c r="N15" s="107"/>
      <c r="O15" s="99"/>
      <c r="P15" s="99"/>
      <c r="Q15" s="99"/>
      <c r="R15" s="93"/>
    </row>
    <row r="16" spans="1:18" ht="11.25" hidden="1" customHeight="1">
      <c r="A16" s="25"/>
    </row>
    <row r="17" spans="1:18" ht="22.5" hidden="1" customHeight="1">
      <c r="A17" s="1168" t="s">
        <v>14</v>
      </c>
      <c r="B17" s="1130" t="s">
        <v>238</v>
      </c>
      <c r="C17" s="1170" t="s">
        <v>303</v>
      </c>
      <c r="D17" s="1171"/>
      <c r="E17" s="1171"/>
      <c r="F17" s="1172"/>
      <c r="G17" s="1162" t="s">
        <v>237</v>
      </c>
      <c r="H17" s="1163"/>
      <c r="I17" s="1163"/>
      <c r="J17" s="1164"/>
      <c r="K17" s="1162" t="s">
        <v>236</v>
      </c>
      <c r="L17" s="1163"/>
      <c r="M17" s="1163"/>
      <c r="N17" s="1164"/>
      <c r="O17" s="1162" t="s">
        <v>159</v>
      </c>
      <c r="P17" s="1163"/>
      <c r="Q17" s="1163"/>
      <c r="R17" s="1164"/>
    </row>
    <row r="18" spans="1:18" ht="33.75" hidden="1" customHeight="1">
      <c r="A18" s="1169"/>
      <c r="B18" s="1167"/>
      <c r="C18" s="254" t="s">
        <v>302</v>
      </c>
      <c r="D18" s="258" t="s">
        <v>296</v>
      </c>
      <c r="E18" s="258" t="s">
        <v>299</v>
      </c>
      <c r="F18" s="254" t="s">
        <v>54</v>
      </c>
      <c r="G18" s="254" t="s">
        <v>302</v>
      </c>
      <c r="H18" s="258" t="s">
        <v>296</v>
      </c>
      <c r="I18" s="258" t="s">
        <v>299</v>
      </c>
      <c r="J18" s="254" t="s">
        <v>54</v>
      </c>
      <c r="K18" s="254" t="s">
        <v>302</v>
      </c>
      <c r="L18" s="258" t="s">
        <v>296</v>
      </c>
      <c r="M18" s="258" t="s">
        <v>299</v>
      </c>
      <c r="N18" s="254" t="s">
        <v>54</v>
      </c>
      <c r="O18" s="254" t="s">
        <v>302</v>
      </c>
      <c r="P18" s="258" t="s">
        <v>296</v>
      </c>
      <c r="Q18" s="258" t="s">
        <v>299</v>
      </c>
      <c r="R18" s="254" t="s">
        <v>54</v>
      </c>
    </row>
    <row r="19" spans="1:18" ht="18.75" hidden="1" customHeight="1">
      <c r="A19" s="128">
        <v>1</v>
      </c>
      <c r="B19" s="108" t="s">
        <v>39</v>
      </c>
      <c r="C19" s="205"/>
      <c r="D19" s="205">
        <v>3</v>
      </c>
      <c r="E19" s="205">
        <v>23</v>
      </c>
      <c r="F19" s="208"/>
      <c r="G19" s="205"/>
      <c r="H19" s="205">
        <v>3</v>
      </c>
      <c r="I19" s="205">
        <v>11</v>
      </c>
      <c r="J19" s="208"/>
      <c r="K19" s="205"/>
      <c r="L19" s="205">
        <v>2</v>
      </c>
      <c r="M19" s="205">
        <v>10</v>
      </c>
      <c r="N19" s="208"/>
      <c r="O19" s="132"/>
      <c r="P19" s="245">
        <v>3</v>
      </c>
      <c r="Q19" s="245">
        <v>21</v>
      </c>
      <c r="R19" s="246"/>
    </row>
    <row r="20" spans="1:18" ht="18.75" hidden="1" customHeight="1">
      <c r="A20" s="129">
        <v>2</v>
      </c>
      <c r="B20" s="28" t="s">
        <v>155</v>
      </c>
      <c r="C20" s="206"/>
      <c r="D20" s="206">
        <v>0</v>
      </c>
      <c r="E20" s="206">
        <v>9</v>
      </c>
      <c r="F20" s="209"/>
      <c r="G20" s="206"/>
      <c r="H20" s="206">
        <v>0</v>
      </c>
      <c r="I20" s="206">
        <v>0</v>
      </c>
      <c r="J20" s="209"/>
      <c r="K20" s="206"/>
      <c r="L20" s="206">
        <v>0</v>
      </c>
      <c r="M20" s="206">
        <v>0</v>
      </c>
      <c r="N20" s="209"/>
      <c r="O20" s="133"/>
      <c r="P20" s="247">
        <v>0</v>
      </c>
      <c r="Q20" s="247">
        <v>9</v>
      </c>
      <c r="R20" s="248"/>
    </row>
    <row r="21" spans="1:18" ht="18.75" hidden="1" customHeight="1">
      <c r="A21" s="129">
        <v>3</v>
      </c>
      <c r="B21" s="28" t="s">
        <v>156</v>
      </c>
      <c r="C21" s="206"/>
      <c r="D21" s="206">
        <v>0</v>
      </c>
      <c r="E21" s="206">
        <v>6</v>
      </c>
      <c r="F21" s="209"/>
      <c r="G21" s="206"/>
      <c r="H21" s="206">
        <v>2</v>
      </c>
      <c r="I21" s="206">
        <v>2</v>
      </c>
      <c r="J21" s="209"/>
      <c r="K21" s="206"/>
      <c r="L21" s="206">
        <v>0</v>
      </c>
      <c r="M21" s="206">
        <v>0</v>
      </c>
      <c r="N21" s="209"/>
      <c r="O21" s="133"/>
      <c r="P21" s="247">
        <v>0</v>
      </c>
      <c r="Q21" s="247">
        <v>6</v>
      </c>
      <c r="R21" s="248"/>
    </row>
    <row r="22" spans="1:18" ht="18.75" hidden="1" customHeight="1">
      <c r="A22" s="129">
        <v>4</v>
      </c>
      <c r="B22" s="28" t="s">
        <v>105</v>
      </c>
      <c r="C22" s="206"/>
      <c r="D22" s="206">
        <v>0</v>
      </c>
      <c r="E22" s="206">
        <v>3</v>
      </c>
      <c r="F22" s="209"/>
      <c r="G22" s="206"/>
      <c r="H22" s="206">
        <v>0</v>
      </c>
      <c r="I22" s="206">
        <v>0</v>
      </c>
      <c r="J22" s="209"/>
      <c r="K22" s="206"/>
      <c r="L22" s="206">
        <v>0</v>
      </c>
      <c r="M22" s="206">
        <v>0</v>
      </c>
      <c r="N22" s="209"/>
      <c r="O22" s="133"/>
      <c r="P22" s="247">
        <v>0</v>
      </c>
      <c r="Q22" s="247">
        <v>3</v>
      </c>
      <c r="R22" s="248"/>
    </row>
    <row r="23" spans="1:18" ht="18.75" hidden="1" customHeight="1">
      <c r="A23" s="129">
        <v>5</v>
      </c>
      <c r="B23" s="28" t="s">
        <v>157</v>
      </c>
      <c r="C23" s="206"/>
      <c r="D23" s="206">
        <v>0</v>
      </c>
      <c r="E23" s="206">
        <v>3</v>
      </c>
      <c r="F23" s="209"/>
      <c r="G23" s="206"/>
      <c r="H23" s="206">
        <v>0</v>
      </c>
      <c r="I23" s="206">
        <v>0</v>
      </c>
      <c r="J23" s="209"/>
      <c r="K23" s="206"/>
      <c r="L23" s="206">
        <v>0</v>
      </c>
      <c r="M23" s="206">
        <v>0</v>
      </c>
      <c r="N23" s="209"/>
      <c r="O23" s="133"/>
      <c r="P23" s="247">
        <v>0</v>
      </c>
      <c r="Q23" s="247">
        <v>3</v>
      </c>
      <c r="R23" s="248"/>
    </row>
    <row r="24" spans="1:18" ht="18.75" hidden="1" customHeight="1">
      <c r="A24" s="131">
        <v>6</v>
      </c>
      <c r="B24" s="28" t="s">
        <v>28</v>
      </c>
      <c r="C24" s="207"/>
      <c r="D24" s="207">
        <v>0</v>
      </c>
      <c r="E24" s="207">
        <v>2</v>
      </c>
      <c r="F24" s="210"/>
      <c r="G24" s="207"/>
      <c r="H24" s="206">
        <v>0</v>
      </c>
      <c r="I24" s="206">
        <v>0</v>
      </c>
      <c r="J24" s="210"/>
      <c r="K24" s="207"/>
      <c r="L24" s="206">
        <v>0</v>
      </c>
      <c r="M24" s="206">
        <v>0</v>
      </c>
      <c r="N24" s="210"/>
      <c r="O24" s="134"/>
      <c r="P24" s="249">
        <v>0</v>
      </c>
      <c r="Q24" s="249">
        <v>2</v>
      </c>
      <c r="R24" s="250"/>
    </row>
    <row r="25" spans="1:18" ht="18.75" hidden="1" customHeight="1">
      <c r="A25" s="130">
        <v>7</v>
      </c>
      <c r="B25" s="116" t="s">
        <v>107</v>
      </c>
      <c r="C25" s="211"/>
      <c r="D25" s="211">
        <v>0</v>
      </c>
      <c r="E25" s="211">
        <v>1</v>
      </c>
      <c r="F25" s="212"/>
      <c r="G25" s="135"/>
      <c r="H25" s="163">
        <v>0</v>
      </c>
      <c r="I25" s="163">
        <v>0</v>
      </c>
      <c r="J25" s="136"/>
      <c r="K25" s="211"/>
      <c r="L25" s="206">
        <v>0</v>
      </c>
      <c r="M25" s="206">
        <v>0</v>
      </c>
      <c r="N25" s="212"/>
      <c r="O25" s="135"/>
      <c r="P25" s="251">
        <v>0</v>
      </c>
      <c r="Q25" s="251">
        <v>1</v>
      </c>
      <c r="R25" s="252"/>
    </row>
    <row r="26" spans="1:18" s="14" customFormat="1" ht="22.5" hidden="1" customHeight="1">
      <c r="A26" s="1146" t="s">
        <v>102</v>
      </c>
      <c r="B26" s="1146"/>
      <c r="C26" s="241">
        <v>88</v>
      </c>
      <c r="D26" s="241">
        <f>SUM(D19:D25)</f>
        <v>3</v>
      </c>
      <c r="E26" s="241">
        <f>SUM(E19:E25)</f>
        <v>47</v>
      </c>
      <c r="F26" s="242">
        <f>E26/C26*100</f>
        <v>53.409090909090907</v>
      </c>
      <c r="G26" s="243">
        <v>38</v>
      </c>
      <c r="H26" s="241">
        <f>SUM(H19:H25)</f>
        <v>5</v>
      </c>
      <c r="I26" s="241">
        <f>SUM(I19:I25)</f>
        <v>13</v>
      </c>
      <c r="J26" s="244">
        <f>I26/G26*100</f>
        <v>34.210526315789473</v>
      </c>
      <c r="K26" s="241">
        <v>29</v>
      </c>
      <c r="L26" s="241">
        <f>SUM(L19:L25)</f>
        <v>2</v>
      </c>
      <c r="M26" s="241">
        <f>SUM(M19:M25)</f>
        <v>10</v>
      </c>
      <c r="N26" s="242">
        <f>M26/K26*100</f>
        <v>34.482758620689658</v>
      </c>
      <c r="O26" s="241">
        <v>59</v>
      </c>
      <c r="P26" s="241">
        <f>SUM(P19:P25)</f>
        <v>3</v>
      </c>
      <c r="Q26" s="241">
        <f>SUM(Q19:Q25)</f>
        <v>45</v>
      </c>
      <c r="R26" s="242">
        <f>Q26/O26*100</f>
        <v>76.271186440677965</v>
      </c>
    </row>
    <row r="27" spans="1:18" hidden="1"/>
    <row r="28" spans="1:18" hidden="1"/>
    <row r="29" spans="1:18" hidden="1"/>
    <row r="30" spans="1:18" hidden="1"/>
    <row r="31" spans="1:18" hidden="1"/>
    <row r="32" spans="1:18" hidden="1"/>
    <row r="33" hidden="1"/>
    <row r="34" hidden="1"/>
    <row r="35" hidden="1"/>
  </sheetData>
  <mergeCells count="15">
    <mergeCell ref="A1:R1"/>
    <mergeCell ref="K3:N3"/>
    <mergeCell ref="O3:R3"/>
    <mergeCell ref="A13:B13"/>
    <mergeCell ref="C3:F3"/>
    <mergeCell ref="G3:J3"/>
    <mergeCell ref="A26:B26"/>
    <mergeCell ref="K17:N17"/>
    <mergeCell ref="O17:R17"/>
    <mergeCell ref="A3:A4"/>
    <mergeCell ref="B3:B4"/>
    <mergeCell ref="A17:A18"/>
    <mergeCell ref="B17:B18"/>
    <mergeCell ref="C17:F17"/>
    <mergeCell ref="G17:J17"/>
  </mergeCells>
  <phoneticPr fontId="14" type="noConversion"/>
  <pageMargins left="0.43" right="0.2" top="0.78" bottom="0.59" header="0.3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51"/>
  <sheetViews>
    <sheetView zoomScale="110" zoomScaleNormal="110" workbookViewId="0">
      <selection sqref="A1:J1"/>
    </sheetView>
  </sheetViews>
  <sheetFormatPr defaultRowHeight="15"/>
  <cols>
    <col min="1" max="1" width="3.5" style="23" customWidth="1"/>
    <col min="2" max="2" width="31.5" style="832" customWidth="1"/>
    <col min="3" max="3" width="8.5" style="157" customWidth="1"/>
    <col min="4" max="4" width="7.625" style="882" customWidth="1"/>
    <col min="5" max="5" width="7.5" style="473" customWidth="1"/>
    <col min="6" max="6" width="7.125" style="23" customWidth="1"/>
    <col min="7" max="7" width="5.375" style="23" customWidth="1"/>
    <col min="8" max="8" width="8.875" style="23" customWidth="1"/>
    <col min="9" max="9" width="6" style="23" customWidth="1"/>
    <col min="10" max="10" width="5" style="23" customWidth="1"/>
    <col min="11" max="13" width="9" style="23"/>
  </cols>
  <sheetData>
    <row r="1" spans="1:10" ht="15.75">
      <c r="A1" s="1042" t="s">
        <v>805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1:10" ht="24.75" customHeight="1">
      <c r="A2" s="1043" t="s">
        <v>853</v>
      </c>
      <c r="B2" s="1043"/>
      <c r="C2" s="1043"/>
      <c r="D2" s="1043"/>
      <c r="E2" s="1043"/>
      <c r="F2" s="1043"/>
      <c r="G2" s="1043"/>
      <c r="H2" s="1043"/>
      <c r="I2" s="1043"/>
      <c r="J2" s="1043"/>
    </row>
    <row r="3" spans="1:10" s="23" customFormat="1" ht="18.75" customHeight="1">
      <c r="A3" s="1044" t="s">
        <v>859</v>
      </c>
      <c r="B3" s="1044"/>
      <c r="C3" s="1044"/>
      <c r="D3" s="1044"/>
      <c r="E3" s="1044"/>
      <c r="F3" s="1044"/>
      <c r="G3" s="1044"/>
      <c r="H3" s="1044"/>
      <c r="I3" s="1044"/>
      <c r="J3" s="1044"/>
    </row>
    <row r="4" spans="1:10" ht="15.75" customHeight="1">
      <c r="A4" s="1045" t="s">
        <v>858</v>
      </c>
      <c r="B4" s="1045"/>
      <c r="C4" s="1045"/>
      <c r="D4" s="1045"/>
      <c r="E4" s="1045"/>
      <c r="F4" s="1045"/>
      <c r="G4" s="1045"/>
      <c r="H4" s="1045"/>
      <c r="I4" s="1045"/>
      <c r="J4" s="1045"/>
    </row>
    <row r="5" spans="1:10" ht="9.75" customHeight="1">
      <c r="A5" s="783"/>
      <c r="B5" s="784"/>
      <c r="C5" s="785"/>
      <c r="D5" s="848"/>
      <c r="E5" s="786"/>
      <c r="F5" s="787"/>
      <c r="G5" s="787"/>
      <c r="H5" s="787"/>
      <c r="I5" s="783"/>
    </row>
    <row r="6" spans="1:10" s="22" customFormat="1" ht="41.25" customHeight="1">
      <c r="A6" s="1049" t="s">
        <v>14</v>
      </c>
      <c r="B6" s="1034" t="s">
        <v>494</v>
      </c>
      <c r="C6" s="1035" t="s">
        <v>495</v>
      </c>
      <c r="D6" s="1036" t="s">
        <v>854</v>
      </c>
      <c r="E6" s="1039" t="s">
        <v>811</v>
      </c>
      <c r="F6" s="1046" t="s">
        <v>812</v>
      </c>
      <c r="G6" s="1047"/>
      <c r="H6" s="1047"/>
      <c r="I6" s="1047"/>
      <c r="J6" s="1048"/>
    </row>
    <row r="7" spans="1:10" s="22" customFormat="1" ht="41.25" customHeight="1">
      <c r="A7" s="1049"/>
      <c r="B7" s="1034"/>
      <c r="C7" s="1035"/>
      <c r="D7" s="1037"/>
      <c r="E7" s="1040"/>
      <c r="F7" s="1029" t="s">
        <v>806</v>
      </c>
      <c r="G7" s="1030"/>
      <c r="H7" s="1031" t="s">
        <v>813</v>
      </c>
      <c r="I7" s="1032"/>
      <c r="J7" s="1033"/>
    </row>
    <row r="8" spans="1:10" s="22" customFormat="1" ht="102.75" customHeight="1">
      <c r="A8" s="1049"/>
      <c r="B8" s="1034"/>
      <c r="C8" s="1035"/>
      <c r="D8" s="1038"/>
      <c r="E8" s="1041"/>
      <c r="F8" s="847" t="s">
        <v>855</v>
      </c>
      <c r="G8" s="788" t="s">
        <v>778</v>
      </c>
      <c r="H8" s="847" t="s">
        <v>856</v>
      </c>
      <c r="I8" s="847" t="s">
        <v>807</v>
      </c>
      <c r="J8" s="788" t="s">
        <v>814</v>
      </c>
    </row>
    <row r="9" spans="1:10" s="793" customFormat="1" ht="22.5" customHeight="1">
      <c r="A9" s="765">
        <v>1</v>
      </c>
      <c r="B9" s="789" t="s">
        <v>496</v>
      </c>
      <c r="C9" s="790" t="s">
        <v>354</v>
      </c>
      <c r="D9" s="849">
        <f>D10+D16+D17+D20</f>
        <v>155</v>
      </c>
      <c r="E9" s="791">
        <f>E10+E16+E17+E20</f>
        <v>155</v>
      </c>
      <c r="F9" s="791">
        <f>F10+F16+F17+F20</f>
        <v>155</v>
      </c>
      <c r="G9" s="805">
        <f t="shared" ref="G9:G33" si="0">F9/E9*100</f>
        <v>100</v>
      </c>
      <c r="H9" s="791">
        <f>H10+H16+H17+H20</f>
        <v>155</v>
      </c>
      <c r="I9" s="850">
        <f t="shared" ref="I9:I33" si="1">H9/E9*100</f>
        <v>100</v>
      </c>
      <c r="J9" s="792">
        <f>H9/D9*100-100</f>
        <v>0</v>
      </c>
    </row>
    <row r="10" spans="1:10" s="22" customFormat="1" ht="22.5" customHeight="1">
      <c r="A10" s="517" t="s">
        <v>497</v>
      </c>
      <c r="B10" s="794" t="s">
        <v>498</v>
      </c>
      <c r="C10" s="795" t="s">
        <v>498</v>
      </c>
      <c r="D10" s="851">
        <f>SUM(D11:D15)</f>
        <v>15</v>
      </c>
      <c r="E10" s="796">
        <f>SUM(E11:E15)</f>
        <v>15</v>
      </c>
      <c r="F10" s="796">
        <f>SUM(F11:F15)</f>
        <v>15</v>
      </c>
      <c r="G10" s="805">
        <f t="shared" si="0"/>
        <v>100</v>
      </c>
      <c r="H10" s="796">
        <f>SUM(H11:H15)</f>
        <v>15</v>
      </c>
      <c r="I10" s="852">
        <f>H10/E10*100</f>
        <v>100</v>
      </c>
      <c r="J10" s="708">
        <f>H10/D10*100-100</f>
        <v>0</v>
      </c>
    </row>
    <row r="11" spans="1:10" s="22" customFormat="1" ht="22.5" customHeight="1">
      <c r="A11" s="517"/>
      <c r="B11" s="794" t="s">
        <v>499</v>
      </c>
      <c r="C11" s="795" t="s">
        <v>498</v>
      </c>
      <c r="D11" s="853">
        <v>5</v>
      </c>
      <c r="E11" s="796">
        <v>5</v>
      </c>
      <c r="F11" s="854">
        <v>5</v>
      </c>
      <c r="G11" s="805">
        <f t="shared" si="0"/>
        <v>100</v>
      </c>
      <c r="H11" s="854">
        <v>5</v>
      </c>
      <c r="I11" s="852">
        <f t="shared" si="1"/>
        <v>100</v>
      </c>
      <c r="J11" s="708">
        <f t="shared" ref="J11:J44" si="2">H11/D11*100-100</f>
        <v>0</v>
      </c>
    </row>
    <row r="12" spans="1:10" s="22" customFormat="1" ht="22.5" customHeight="1">
      <c r="A12" s="517"/>
      <c r="B12" s="794" t="s">
        <v>861</v>
      </c>
      <c r="C12" s="795" t="s">
        <v>782</v>
      </c>
      <c r="D12" s="853">
        <v>6</v>
      </c>
      <c r="E12" s="796">
        <v>6</v>
      </c>
      <c r="F12" s="854">
        <v>6</v>
      </c>
      <c r="G12" s="805">
        <f t="shared" si="0"/>
        <v>100</v>
      </c>
      <c r="H12" s="854">
        <v>6</v>
      </c>
      <c r="I12" s="852">
        <f t="shared" si="1"/>
        <v>100</v>
      </c>
      <c r="J12" s="708">
        <f t="shared" si="2"/>
        <v>0</v>
      </c>
    </row>
    <row r="13" spans="1:10" s="22" customFormat="1" ht="22.5" customHeight="1">
      <c r="A13" s="517"/>
      <c r="B13" s="794" t="s">
        <v>783</v>
      </c>
      <c r="C13" s="795" t="s">
        <v>498</v>
      </c>
      <c r="D13" s="853">
        <v>3</v>
      </c>
      <c r="E13" s="796">
        <v>3</v>
      </c>
      <c r="F13" s="854">
        <v>3</v>
      </c>
      <c r="G13" s="805">
        <f t="shared" si="0"/>
        <v>100</v>
      </c>
      <c r="H13" s="854">
        <v>3</v>
      </c>
      <c r="I13" s="852">
        <f t="shared" si="1"/>
        <v>100</v>
      </c>
      <c r="J13" s="708">
        <f t="shared" si="2"/>
        <v>0</v>
      </c>
    </row>
    <row r="14" spans="1:10" s="22" customFormat="1" ht="22.5" hidden="1" customHeight="1">
      <c r="A14" s="517"/>
      <c r="B14" s="855" t="s">
        <v>815</v>
      </c>
      <c r="C14" s="795" t="s">
        <v>498</v>
      </c>
      <c r="D14" s="853"/>
      <c r="E14" s="796"/>
      <c r="F14" s="854"/>
      <c r="G14" s="805"/>
      <c r="H14" s="854"/>
      <c r="I14" s="852"/>
      <c r="J14" s="708"/>
    </row>
    <row r="15" spans="1:10" s="22" customFormat="1" ht="22.5" customHeight="1">
      <c r="A15" s="517"/>
      <c r="B15" s="794" t="s">
        <v>500</v>
      </c>
      <c r="C15" s="795" t="s">
        <v>498</v>
      </c>
      <c r="D15" s="853">
        <v>1</v>
      </c>
      <c r="E15" s="796">
        <v>1</v>
      </c>
      <c r="F15" s="854">
        <v>1</v>
      </c>
      <c r="G15" s="805">
        <f t="shared" si="0"/>
        <v>100</v>
      </c>
      <c r="H15" s="854">
        <v>1</v>
      </c>
      <c r="I15" s="852">
        <f t="shared" si="1"/>
        <v>100</v>
      </c>
      <c r="J15" s="708">
        <f t="shared" si="2"/>
        <v>0</v>
      </c>
    </row>
    <row r="16" spans="1:10" s="22" customFormat="1" ht="22.5" customHeight="1">
      <c r="A16" s="517" t="s">
        <v>501</v>
      </c>
      <c r="B16" s="794" t="s">
        <v>502</v>
      </c>
      <c r="C16" s="795" t="s">
        <v>360</v>
      </c>
      <c r="D16" s="853">
        <v>9</v>
      </c>
      <c r="E16" s="796">
        <v>9</v>
      </c>
      <c r="F16" s="854">
        <v>9</v>
      </c>
      <c r="G16" s="805">
        <f t="shared" si="0"/>
        <v>100</v>
      </c>
      <c r="H16" s="854">
        <f t="shared" ref="H16:H21" si="3">F16</f>
        <v>9</v>
      </c>
      <c r="I16" s="852">
        <f t="shared" si="1"/>
        <v>100</v>
      </c>
      <c r="J16" s="708">
        <f t="shared" si="2"/>
        <v>0</v>
      </c>
    </row>
    <row r="17" spans="1:10" s="22" customFormat="1" ht="22.5" customHeight="1">
      <c r="A17" s="517" t="s">
        <v>503</v>
      </c>
      <c r="B17" s="794" t="s">
        <v>504</v>
      </c>
      <c r="C17" s="795" t="s">
        <v>505</v>
      </c>
      <c r="D17" s="851">
        <f>D18+D19</f>
        <v>129</v>
      </c>
      <c r="E17" s="796">
        <f>E18+E19</f>
        <v>129</v>
      </c>
      <c r="F17" s="796">
        <f>F18+F19</f>
        <v>129</v>
      </c>
      <c r="G17" s="805">
        <f t="shared" si="0"/>
        <v>100</v>
      </c>
      <c r="H17" s="854">
        <f>F17</f>
        <v>129</v>
      </c>
      <c r="I17" s="852">
        <f t="shared" si="1"/>
        <v>100</v>
      </c>
      <c r="J17" s="708">
        <f t="shared" si="2"/>
        <v>0</v>
      </c>
    </row>
    <row r="18" spans="1:10" s="22" customFormat="1" ht="22.5" customHeight="1">
      <c r="A18" s="517"/>
      <c r="B18" s="794" t="s">
        <v>506</v>
      </c>
      <c r="C18" s="795" t="s">
        <v>505</v>
      </c>
      <c r="D18" s="853">
        <v>14</v>
      </c>
      <c r="E18" s="796">
        <v>14</v>
      </c>
      <c r="F18" s="854">
        <v>16</v>
      </c>
      <c r="G18" s="805">
        <f t="shared" si="0"/>
        <v>114.28571428571428</v>
      </c>
      <c r="H18" s="854">
        <f>F18</f>
        <v>16</v>
      </c>
      <c r="I18" s="852">
        <f t="shared" si="1"/>
        <v>114.28571428571428</v>
      </c>
      <c r="J18" s="708">
        <f t="shared" si="2"/>
        <v>14.285714285714278</v>
      </c>
    </row>
    <row r="19" spans="1:10" s="22" customFormat="1" ht="22.5" customHeight="1">
      <c r="A19" s="517"/>
      <c r="B19" s="794" t="s">
        <v>507</v>
      </c>
      <c r="C19" s="795" t="s">
        <v>505</v>
      </c>
      <c r="D19" s="853">
        <v>115</v>
      </c>
      <c r="E19" s="796">
        <v>115</v>
      </c>
      <c r="F19" s="854">
        <v>113</v>
      </c>
      <c r="G19" s="805">
        <f>F19/E19*100</f>
        <v>98.260869565217391</v>
      </c>
      <c r="H19" s="854">
        <f>F19</f>
        <v>113</v>
      </c>
      <c r="I19" s="852">
        <f>H19/E19*100</f>
        <v>98.260869565217391</v>
      </c>
      <c r="J19" s="708">
        <f t="shared" si="2"/>
        <v>-1.7391304347826093</v>
      </c>
    </row>
    <row r="20" spans="1:10" s="22" customFormat="1" ht="22.5" customHeight="1">
      <c r="A20" s="517" t="s">
        <v>508</v>
      </c>
      <c r="B20" s="794" t="s">
        <v>509</v>
      </c>
      <c r="C20" s="795" t="s">
        <v>505</v>
      </c>
      <c r="D20" s="853">
        <v>2</v>
      </c>
      <c r="E20" s="796">
        <v>2</v>
      </c>
      <c r="F20" s="854">
        <v>2</v>
      </c>
      <c r="G20" s="805">
        <f t="shared" si="0"/>
        <v>100</v>
      </c>
      <c r="H20" s="854">
        <f t="shared" si="3"/>
        <v>2</v>
      </c>
      <c r="I20" s="852">
        <f t="shared" si="1"/>
        <v>100</v>
      </c>
      <c r="J20" s="708">
        <f t="shared" si="2"/>
        <v>0</v>
      </c>
    </row>
    <row r="21" spans="1:10" s="22" customFormat="1" ht="22.5" customHeight="1">
      <c r="A21" s="517">
        <v>2</v>
      </c>
      <c r="B21" s="797" t="s">
        <v>808</v>
      </c>
      <c r="C21" s="798" t="s">
        <v>510</v>
      </c>
      <c r="D21" s="853">
        <v>130</v>
      </c>
      <c r="E21" s="796">
        <v>130</v>
      </c>
      <c r="F21" s="796">
        <v>130</v>
      </c>
      <c r="G21" s="805">
        <f t="shared" si="0"/>
        <v>100</v>
      </c>
      <c r="H21" s="796">
        <f t="shared" si="3"/>
        <v>130</v>
      </c>
      <c r="I21" s="852">
        <f t="shared" si="1"/>
        <v>100</v>
      </c>
      <c r="J21" s="708">
        <f t="shared" si="2"/>
        <v>0</v>
      </c>
    </row>
    <row r="22" spans="1:10" s="22" customFormat="1" ht="22.5" customHeight="1">
      <c r="A22" s="517">
        <v>3</v>
      </c>
      <c r="B22" s="799" t="s">
        <v>511</v>
      </c>
      <c r="C22" s="795" t="s">
        <v>512</v>
      </c>
      <c r="D22" s="853">
        <v>8.5</v>
      </c>
      <c r="E22" s="800">
        <v>8.8000000000000007</v>
      </c>
      <c r="F22" s="800">
        <f t="shared" ref="F22:F33" si="4">E22</f>
        <v>8.8000000000000007</v>
      </c>
      <c r="G22" s="805">
        <f t="shared" si="0"/>
        <v>100</v>
      </c>
      <c r="H22" s="800">
        <f>E22</f>
        <v>8.8000000000000007</v>
      </c>
      <c r="I22" s="852">
        <f t="shared" si="1"/>
        <v>100</v>
      </c>
      <c r="J22" s="708">
        <f t="shared" si="2"/>
        <v>3.5294117647058982</v>
      </c>
    </row>
    <row r="23" spans="1:10" s="22" customFormat="1" ht="22.5" customHeight="1">
      <c r="A23" s="517">
        <v>4</v>
      </c>
      <c r="B23" s="794" t="s">
        <v>116</v>
      </c>
      <c r="C23" s="795" t="s">
        <v>513</v>
      </c>
      <c r="D23" s="856">
        <f>D24+D29</f>
        <v>3260</v>
      </c>
      <c r="E23" s="802">
        <f>E24+E29</f>
        <v>3315</v>
      </c>
      <c r="F23" s="802">
        <f>F24+F29</f>
        <v>3315</v>
      </c>
      <c r="G23" s="857">
        <f t="shared" si="0"/>
        <v>100</v>
      </c>
      <c r="H23" s="801">
        <f>H24+H29</f>
        <v>3315</v>
      </c>
      <c r="I23" s="858">
        <f t="shared" si="1"/>
        <v>100</v>
      </c>
      <c r="J23" s="708">
        <f t="shared" si="2"/>
        <v>1.6871165644171811</v>
      </c>
    </row>
    <row r="24" spans="1:10" s="22" customFormat="1" ht="22.5" customHeight="1">
      <c r="A24" s="517" t="s">
        <v>514</v>
      </c>
      <c r="B24" s="794" t="s">
        <v>515</v>
      </c>
      <c r="C24" s="795" t="s">
        <v>513</v>
      </c>
      <c r="D24" s="859">
        <v>2570</v>
      </c>
      <c r="E24" s="803">
        <f>E25+E26+E27+E28</f>
        <v>2640</v>
      </c>
      <c r="F24" s="803">
        <f>F25+F26+F27+F28</f>
        <v>2640</v>
      </c>
      <c r="G24" s="805">
        <f>F24/E24*100</f>
        <v>100</v>
      </c>
      <c r="H24" s="860">
        <f>SUM(H25:H28)</f>
        <v>2640</v>
      </c>
      <c r="I24" s="852">
        <f t="shared" si="1"/>
        <v>100</v>
      </c>
      <c r="J24" s="708">
        <f t="shared" si="2"/>
        <v>2.7237354085603016</v>
      </c>
    </row>
    <row r="25" spans="1:10" s="22" customFormat="1" ht="22.5" customHeight="1">
      <c r="A25" s="517"/>
      <c r="B25" s="794" t="s">
        <v>516</v>
      </c>
      <c r="C25" s="795" t="s">
        <v>513</v>
      </c>
      <c r="D25" s="859">
        <v>1250</v>
      </c>
      <c r="E25" s="796">
        <v>1250</v>
      </c>
      <c r="F25" s="854">
        <f t="shared" si="4"/>
        <v>1250</v>
      </c>
      <c r="G25" s="805">
        <f t="shared" si="0"/>
        <v>100</v>
      </c>
      <c r="H25" s="860">
        <f>F25</f>
        <v>1250</v>
      </c>
      <c r="I25" s="852">
        <f t="shared" si="1"/>
        <v>100</v>
      </c>
      <c r="J25" s="708">
        <f t="shared" si="2"/>
        <v>0</v>
      </c>
    </row>
    <row r="26" spans="1:10" s="22" customFormat="1" ht="22.5" customHeight="1">
      <c r="A26" s="517"/>
      <c r="B26" s="794" t="s">
        <v>517</v>
      </c>
      <c r="C26" s="795" t="s">
        <v>513</v>
      </c>
      <c r="D26" s="859">
        <v>100</v>
      </c>
      <c r="E26" s="796">
        <v>100</v>
      </c>
      <c r="F26" s="854">
        <f t="shared" si="4"/>
        <v>100</v>
      </c>
      <c r="G26" s="805">
        <f t="shared" si="0"/>
        <v>100</v>
      </c>
      <c r="H26" s="854">
        <f t="shared" ref="H26:H32" si="5">F26</f>
        <v>100</v>
      </c>
      <c r="I26" s="852">
        <f t="shared" si="1"/>
        <v>100</v>
      </c>
      <c r="J26" s="708">
        <f t="shared" si="2"/>
        <v>0</v>
      </c>
    </row>
    <row r="27" spans="1:10" s="22" customFormat="1" ht="22.5" customHeight="1">
      <c r="A27" s="517"/>
      <c r="B27" s="794" t="s">
        <v>784</v>
      </c>
      <c r="C27" s="795" t="s">
        <v>513</v>
      </c>
      <c r="D27" s="859">
        <v>1030</v>
      </c>
      <c r="E27" s="796">
        <v>1100</v>
      </c>
      <c r="F27" s="854">
        <f t="shared" si="4"/>
        <v>1100</v>
      </c>
      <c r="G27" s="805">
        <f t="shared" si="0"/>
        <v>100</v>
      </c>
      <c r="H27" s="854">
        <f t="shared" si="5"/>
        <v>1100</v>
      </c>
      <c r="I27" s="852">
        <f t="shared" si="1"/>
        <v>100</v>
      </c>
      <c r="J27" s="708">
        <f t="shared" si="2"/>
        <v>6.7961165048543677</v>
      </c>
    </row>
    <row r="28" spans="1:10" s="22" customFormat="1" ht="22.5" customHeight="1">
      <c r="A28" s="517"/>
      <c r="B28" s="794" t="s">
        <v>775</v>
      </c>
      <c r="C28" s="795" t="s">
        <v>513</v>
      </c>
      <c r="D28" s="859">
        <v>190</v>
      </c>
      <c r="E28" s="796">
        <v>190</v>
      </c>
      <c r="F28" s="854">
        <f t="shared" si="4"/>
        <v>190</v>
      </c>
      <c r="G28" s="805">
        <f t="shared" si="0"/>
        <v>100</v>
      </c>
      <c r="H28" s="854">
        <f t="shared" si="5"/>
        <v>190</v>
      </c>
      <c r="I28" s="852">
        <f t="shared" si="1"/>
        <v>100</v>
      </c>
      <c r="J28" s="708">
        <f t="shared" si="2"/>
        <v>0</v>
      </c>
    </row>
    <row r="29" spans="1:10" s="22" customFormat="1" ht="22.5" customHeight="1">
      <c r="A29" s="517" t="s">
        <v>518</v>
      </c>
      <c r="B29" s="794" t="s">
        <v>519</v>
      </c>
      <c r="C29" s="795" t="s">
        <v>513</v>
      </c>
      <c r="D29" s="859">
        <f>D30+D31+D32</f>
        <v>690</v>
      </c>
      <c r="E29" s="804">
        <f>E30+E31+E32</f>
        <v>675</v>
      </c>
      <c r="F29" s="861">
        <f>F30+F31+F32</f>
        <v>675</v>
      </c>
      <c r="G29" s="805">
        <f t="shared" si="0"/>
        <v>100</v>
      </c>
      <c r="H29" s="854">
        <f t="shared" si="5"/>
        <v>675</v>
      </c>
      <c r="I29" s="852">
        <f t="shared" si="1"/>
        <v>100</v>
      </c>
      <c r="J29" s="708">
        <f t="shared" si="2"/>
        <v>-2.1739130434782652</v>
      </c>
    </row>
    <row r="30" spans="1:10" s="22" customFormat="1" ht="22.5" customHeight="1">
      <c r="A30" s="517"/>
      <c r="B30" s="794" t="s">
        <v>520</v>
      </c>
      <c r="C30" s="795" t="s">
        <v>513</v>
      </c>
      <c r="D30" s="859">
        <v>70</v>
      </c>
      <c r="E30" s="796">
        <v>70</v>
      </c>
      <c r="F30" s="854">
        <f t="shared" si="4"/>
        <v>70</v>
      </c>
      <c r="G30" s="805">
        <f t="shared" si="0"/>
        <v>100</v>
      </c>
      <c r="H30" s="854">
        <f t="shared" si="5"/>
        <v>70</v>
      </c>
      <c r="I30" s="852">
        <f t="shared" si="1"/>
        <v>100</v>
      </c>
      <c r="J30" s="708">
        <f t="shared" si="2"/>
        <v>0</v>
      </c>
    </row>
    <row r="31" spans="1:10" s="22" customFormat="1" ht="22.5" customHeight="1">
      <c r="A31" s="517"/>
      <c r="B31" s="794" t="s">
        <v>521</v>
      </c>
      <c r="C31" s="795" t="s">
        <v>513</v>
      </c>
      <c r="D31" s="859">
        <v>590</v>
      </c>
      <c r="E31" s="796">
        <v>575</v>
      </c>
      <c r="F31" s="854">
        <f t="shared" si="4"/>
        <v>575</v>
      </c>
      <c r="G31" s="805">
        <f t="shared" si="0"/>
        <v>100</v>
      </c>
      <c r="H31" s="854">
        <f t="shared" si="5"/>
        <v>575</v>
      </c>
      <c r="I31" s="852">
        <f t="shared" si="1"/>
        <v>100</v>
      </c>
      <c r="J31" s="708">
        <f t="shared" si="2"/>
        <v>-2.5423728813559308</v>
      </c>
    </row>
    <row r="32" spans="1:10" s="22" customFormat="1" ht="22.5" customHeight="1">
      <c r="A32" s="517"/>
      <c r="B32" s="794" t="s">
        <v>522</v>
      </c>
      <c r="C32" s="795" t="s">
        <v>513</v>
      </c>
      <c r="D32" s="859">
        <v>30</v>
      </c>
      <c r="E32" s="796">
        <v>30</v>
      </c>
      <c r="F32" s="854">
        <v>30</v>
      </c>
      <c r="G32" s="805">
        <f t="shared" si="0"/>
        <v>100</v>
      </c>
      <c r="H32" s="854">
        <f t="shared" si="5"/>
        <v>30</v>
      </c>
      <c r="I32" s="852">
        <f t="shared" si="1"/>
        <v>100</v>
      </c>
      <c r="J32" s="708">
        <f t="shared" si="2"/>
        <v>0</v>
      </c>
    </row>
    <row r="33" spans="1:13" s="22" customFormat="1" ht="22.5" customHeight="1">
      <c r="A33" s="517">
        <v>5</v>
      </c>
      <c r="B33" s="799" t="s">
        <v>523</v>
      </c>
      <c r="C33" s="795" t="s">
        <v>513</v>
      </c>
      <c r="D33" s="853">
        <v>34.200000000000003</v>
      </c>
      <c r="E33" s="800">
        <v>35</v>
      </c>
      <c r="F33" s="805">
        <f t="shared" si="4"/>
        <v>35</v>
      </c>
      <c r="G33" s="805">
        <f t="shared" si="0"/>
        <v>100</v>
      </c>
      <c r="H33" s="805">
        <f>F33</f>
        <v>35</v>
      </c>
      <c r="I33" s="852">
        <f t="shared" si="1"/>
        <v>100</v>
      </c>
      <c r="J33" s="708">
        <f t="shared" si="2"/>
        <v>2.339181286549703</v>
      </c>
    </row>
    <row r="34" spans="1:13" s="806" customFormat="1" ht="22.5" customHeight="1">
      <c r="A34" s="517">
        <v>6</v>
      </c>
      <c r="B34" s="615" t="s">
        <v>524</v>
      </c>
      <c r="C34" s="795" t="s">
        <v>525</v>
      </c>
      <c r="D34" s="862">
        <v>0.2</v>
      </c>
      <c r="E34" s="800">
        <v>0.2</v>
      </c>
      <c r="F34" s="1017" t="s">
        <v>816</v>
      </c>
      <c r="G34" s="1018"/>
      <c r="H34" s="1018"/>
      <c r="I34" s="1018"/>
      <c r="J34" s="1019"/>
      <c r="K34" s="22"/>
      <c r="L34" s="22"/>
      <c r="M34" s="22"/>
    </row>
    <row r="35" spans="1:13" s="810" customFormat="1" ht="32.25" customHeight="1">
      <c r="A35" s="517">
        <v>7</v>
      </c>
      <c r="B35" s="807" t="s">
        <v>776</v>
      </c>
      <c r="C35" s="808" t="s">
        <v>0</v>
      </c>
      <c r="D35" s="863">
        <v>13</v>
      </c>
      <c r="E35" s="809"/>
      <c r="F35" s="1020"/>
      <c r="G35" s="1021"/>
      <c r="H35" s="1021"/>
      <c r="I35" s="1021"/>
      <c r="J35" s="1022"/>
    </row>
    <row r="36" spans="1:13" s="810" customFormat="1" ht="34.5" customHeight="1">
      <c r="A36" s="517"/>
      <c r="B36" s="811" t="s">
        <v>862</v>
      </c>
      <c r="C36" s="808" t="s">
        <v>0</v>
      </c>
      <c r="D36" s="864">
        <v>23.8</v>
      </c>
      <c r="E36" s="809">
        <v>23.2</v>
      </c>
      <c r="F36" s="1023"/>
      <c r="G36" s="1024"/>
      <c r="H36" s="1024"/>
      <c r="I36" s="1024"/>
      <c r="J36" s="1025"/>
    </row>
    <row r="37" spans="1:13" s="817" customFormat="1" ht="22.5" customHeight="1">
      <c r="A37" s="812">
        <v>8</v>
      </c>
      <c r="B37" s="813" t="s">
        <v>526</v>
      </c>
      <c r="C37" s="814" t="s">
        <v>0</v>
      </c>
      <c r="D37" s="884">
        <f>'BC TH 9T (PL2)'!G68</f>
        <v>69.2</v>
      </c>
      <c r="E37" s="815" t="s">
        <v>578</v>
      </c>
      <c r="F37" s="865">
        <f>H37</f>
        <v>68.485843249897414</v>
      </c>
      <c r="G37" s="865">
        <f>F37/95*100</f>
        <v>72.090361315681477</v>
      </c>
      <c r="H37" s="891">
        <f>'BC TH 9T (PL2)'!E68</f>
        <v>68.485843249897414</v>
      </c>
      <c r="I37" s="852">
        <f>H37/95*100</f>
        <v>72.090361315681477</v>
      </c>
      <c r="J37" s="708">
        <f t="shared" si="2"/>
        <v>-1.0320184250037414</v>
      </c>
      <c r="K37" s="816"/>
      <c r="L37" s="816"/>
      <c r="M37" s="816"/>
    </row>
    <row r="38" spans="1:13" s="806" customFormat="1" ht="22.5" customHeight="1">
      <c r="A38" s="517">
        <v>9</v>
      </c>
      <c r="B38" s="794" t="s">
        <v>528</v>
      </c>
      <c r="C38" s="795" t="s">
        <v>525</v>
      </c>
      <c r="D38" s="866">
        <v>3.2</v>
      </c>
      <c r="E38" s="818" t="s">
        <v>529</v>
      </c>
      <c r="F38" s="867"/>
      <c r="G38" s="868"/>
      <c r="H38" s="892">
        <f>'BVSK tre em '!O14</f>
        <v>2.869198312236287</v>
      </c>
      <c r="I38" s="869">
        <f>H38/8*100</f>
        <v>35.864978902953588</v>
      </c>
      <c r="J38" s="708">
        <f t="shared" si="2"/>
        <v>-10.33755274261604</v>
      </c>
      <c r="K38" s="22"/>
      <c r="L38" s="22"/>
      <c r="M38" s="22"/>
    </row>
    <row r="39" spans="1:13" s="806" customFormat="1" ht="22.5" customHeight="1">
      <c r="A39" s="517">
        <v>10</v>
      </c>
      <c r="B39" s="794" t="s">
        <v>530</v>
      </c>
      <c r="C39" s="795" t="s">
        <v>525</v>
      </c>
      <c r="D39" s="863">
        <v>5.0999999999999996</v>
      </c>
      <c r="E39" s="818" t="s">
        <v>751</v>
      </c>
      <c r="F39" s="867"/>
      <c r="G39" s="868"/>
      <c r="H39" s="892">
        <f>'BVSK tre em '!Q14</f>
        <v>3.5443037974683542</v>
      </c>
      <c r="I39" s="869">
        <f>H39/10*100</f>
        <v>35.443037974683541</v>
      </c>
      <c r="J39" s="708">
        <f t="shared" si="2"/>
        <v>-30.503847108463631</v>
      </c>
      <c r="K39" s="22"/>
      <c r="L39" s="22"/>
      <c r="M39" s="22"/>
    </row>
    <row r="40" spans="1:13" s="817" customFormat="1" ht="22.5" customHeight="1">
      <c r="A40" s="812">
        <v>11</v>
      </c>
      <c r="B40" s="819" t="s">
        <v>532</v>
      </c>
      <c r="C40" s="814"/>
      <c r="D40" s="870"/>
      <c r="E40" s="815"/>
      <c r="F40" s="820"/>
      <c r="G40" s="820"/>
      <c r="H40" s="779"/>
      <c r="I40" s="871"/>
      <c r="J40" s="708"/>
      <c r="K40" s="816"/>
      <c r="L40" s="816"/>
      <c r="M40" s="816"/>
    </row>
    <row r="41" spans="1:13" s="817" customFormat="1" ht="22.5" customHeight="1">
      <c r="A41" s="812"/>
      <c r="B41" s="819" t="s">
        <v>533</v>
      </c>
      <c r="C41" s="814" t="s">
        <v>0</v>
      </c>
      <c r="D41" s="884">
        <f>'BC TH 9T (PL2)'!G172</f>
        <v>87.995018315018314</v>
      </c>
      <c r="E41" s="872">
        <v>100</v>
      </c>
      <c r="F41" s="869"/>
      <c r="G41" s="873"/>
      <c r="H41" s="869">
        <f>'BC TH 9T (PL2)'!E172</f>
        <v>104.4545054945055</v>
      </c>
      <c r="I41" s="874">
        <f>H41/E41*100</f>
        <v>104.4545054945055</v>
      </c>
      <c r="J41" s="708">
        <f>H41/D41*100-100</f>
        <v>18.705021596294173</v>
      </c>
      <c r="K41" s="816"/>
      <c r="L41" s="816"/>
      <c r="M41" s="816"/>
    </row>
    <row r="42" spans="1:13" s="817" customFormat="1" ht="22.5" customHeight="1">
      <c r="A42" s="812"/>
      <c r="B42" s="819" t="s">
        <v>534</v>
      </c>
      <c r="C42" s="814" t="s">
        <v>0</v>
      </c>
      <c r="D42" s="884">
        <f>'BC TH 9T (PL2)'!G173</f>
        <v>88.303696303696299</v>
      </c>
      <c r="E42" s="872">
        <v>95</v>
      </c>
      <c r="F42" s="869"/>
      <c r="G42" s="873"/>
      <c r="H42" s="869">
        <f>'BC TH 9T (PL2)'!E173</f>
        <v>80.822423952858742</v>
      </c>
      <c r="I42" s="873">
        <f>H42/E42*100</f>
        <v>85.076235739851299</v>
      </c>
      <c r="J42" s="708">
        <f t="shared" si="2"/>
        <v>-8.4722074658208868</v>
      </c>
      <c r="K42" s="816"/>
      <c r="L42" s="816"/>
      <c r="M42" s="816"/>
    </row>
    <row r="43" spans="1:13" s="817" customFormat="1" ht="22.5" customHeight="1">
      <c r="A43" s="812">
        <v>12</v>
      </c>
      <c r="B43" s="819" t="s">
        <v>535</v>
      </c>
      <c r="C43" s="821" t="s">
        <v>777</v>
      </c>
      <c r="D43" s="875">
        <f>'BC TH 9T (PL2)'!G136</f>
        <v>819333</v>
      </c>
      <c r="E43" s="876">
        <v>1480000</v>
      </c>
      <c r="F43" s="796">
        <f>H43-494688</f>
        <v>272943</v>
      </c>
      <c r="G43" s="873">
        <f>F43/E43*100</f>
        <v>18.442094594594593</v>
      </c>
      <c r="H43" s="885">
        <f>'Dieu tri '!C10</f>
        <v>767631</v>
      </c>
      <c r="I43" s="873">
        <f>H43/E43*100</f>
        <v>51.866959459459459</v>
      </c>
      <c r="J43" s="708">
        <f t="shared" si="2"/>
        <v>-6.3102548048229465</v>
      </c>
      <c r="K43" s="816"/>
      <c r="L43" s="816"/>
      <c r="M43" s="816"/>
    </row>
    <row r="44" spans="1:13" s="22" customFormat="1" ht="22.5" customHeight="1">
      <c r="A44" s="517">
        <v>13</v>
      </c>
      <c r="B44" s="615" t="s">
        <v>849</v>
      </c>
      <c r="C44" s="824" t="s">
        <v>353</v>
      </c>
      <c r="D44" s="877">
        <v>123</v>
      </c>
      <c r="E44" s="796">
        <v>121</v>
      </c>
      <c r="F44" s="822"/>
      <c r="G44" s="873">
        <f>F44/E44*100</f>
        <v>0</v>
      </c>
      <c r="H44" s="707">
        <v>127</v>
      </c>
      <c r="I44" s="873">
        <f>H44/E44*100</f>
        <v>104.95867768595042</v>
      </c>
      <c r="J44" s="708">
        <f t="shared" si="2"/>
        <v>3.2520325203252014</v>
      </c>
    </row>
    <row r="45" spans="1:13" s="22" customFormat="1" ht="22.5" customHeight="1">
      <c r="A45" s="517">
        <v>14</v>
      </c>
      <c r="B45" s="823" t="s">
        <v>848</v>
      </c>
      <c r="C45" s="824" t="s">
        <v>0</v>
      </c>
      <c r="D45" s="877"/>
      <c r="E45" s="796"/>
      <c r="F45" s="822"/>
      <c r="G45" s="873"/>
      <c r="H45" s="707"/>
      <c r="I45" s="873"/>
      <c r="J45" s="708"/>
    </row>
    <row r="46" spans="1:13" ht="22.5" customHeight="1">
      <c r="A46" s="812">
        <v>15</v>
      </c>
      <c r="B46" s="823" t="s">
        <v>817</v>
      </c>
      <c r="C46" s="824" t="s">
        <v>0</v>
      </c>
      <c r="D46" s="862">
        <v>94.5</v>
      </c>
      <c r="E46" s="869">
        <v>100</v>
      </c>
      <c r="F46" s="1026" t="s">
        <v>816</v>
      </c>
      <c r="G46" s="1027"/>
      <c r="H46" s="1027"/>
      <c r="I46" s="1027"/>
      <c r="J46" s="1028"/>
    </row>
    <row r="47" spans="1:13" ht="54" customHeight="1">
      <c r="A47" s="812">
        <v>16</v>
      </c>
      <c r="B47" s="825" t="s">
        <v>722</v>
      </c>
      <c r="C47" s="826" t="s">
        <v>0</v>
      </c>
      <c r="D47" s="878">
        <v>95.3</v>
      </c>
      <c r="E47" s="827" t="s">
        <v>724</v>
      </c>
      <c r="F47" s="834"/>
      <c r="G47" s="873">
        <f>F47/85*100</f>
        <v>0</v>
      </c>
      <c r="H47" s="886">
        <v>94.9</v>
      </c>
      <c r="I47" s="873">
        <f>H47/85*100</f>
        <v>111.64705882352941</v>
      </c>
      <c r="J47" s="708">
        <f>H47/D47*100-100</f>
        <v>-0.41972717733472109</v>
      </c>
    </row>
    <row r="48" spans="1:13" ht="45" customHeight="1">
      <c r="A48" s="828">
        <v>17</v>
      </c>
      <c r="B48" s="829" t="s">
        <v>723</v>
      </c>
      <c r="C48" s="830" t="s">
        <v>525</v>
      </c>
      <c r="D48" s="879">
        <v>0.89</v>
      </c>
      <c r="E48" s="831" t="s">
        <v>725</v>
      </c>
      <c r="F48" s="835"/>
      <c r="G48" s="880">
        <f>F48/7*100</f>
        <v>0</v>
      </c>
      <c r="H48" s="887">
        <v>1.4</v>
      </c>
      <c r="I48" s="880">
        <f>H48/7*100</f>
        <v>20</v>
      </c>
      <c r="J48" s="881">
        <f>H48/D48*100-100</f>
        <v>57.303370786516837</v>
      </c>
    </row>
    <row r="50" spans="6:8">
      <c r="G50" s="883">
        <f>G43+F43</f>
        <v>272961.44209459459</v>
      </c>
      <c r="H50" s="749"/>
    </row>
    <row r="51" spans="6:8">
      <c r="F51" s="833"/>
      <c r="G51" s="833"/>
    </row>
  </sheetData>
  <mergeCells count="14">
    <mergeCell ref="A1:J1"/>
    <mergeCell ref="A2:J2"/>
    <mergeCell ref="A3:J3"/>
    <mergeCell ref="A4:J4"/>
    <mergeCell ref="F6:J6"/>
    <mergeCell ref="A6:A8"/>
    <mergeCell ref="F34:J36"/>
    <mergeCell ref="F46:J46"/>
    <mergeCell ref="F7:G7"/>
    <mergeCell ref="H7:J7"/>
    <mergeCell ref="B6:B8"/>
    <mergeCell ref="C6:C8"/>
    <mergeCell ref="D6:D8"/>
    <mergeCell ref="E6:E8"/>
  </mergeCells>
  <pageMargins left="0.4" right="0.2" top="0.6" bottom="0.66" header="0.3" footer="0.3"/>
  <pageSetup paperSize="9" orientation="portrait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</sheetPr>
  <dimension ref="A1:N27"/>
  <sheetViews>
    <sheetView topLeftCell="A4" zoomScale="80" zoomScaleNormal="80" workbookViewId="0">
      <selection activeCell="I7" sqref="I7"/>
    </sheetView>
  </sheetViews>
  <sheetFormatPr defaultColWidth="9" defaultRowHeight="15.75"/>
  <cols>
    <col min="1" max="1" width="3.875" style="9" customWidth="1"/>
    <col min="2" max="2" width="17" style="9" customWidth="1"/>
    <col min="3" max="3" width="12" style="9" customWidth="1"/>
    <col min="4" max="4" width="10.75" style="9" customWidth="1"/>
    <col min="5" max="5" width="12.625" style="9" customWidth="1"/>
    <col min="6" max="6" width="12.125" style="9" customWidth="1"/>
    <col min="7" max="7" width="13.25" style="9" customWidth="1"/>
    <col min="8" max="8" width="12.5" style="9" customWidth="1"/>
    <col min="9" max="9" width="11.625" style="9" customWidth="1"/>
    <col min="10" max="10" width="11.375" style="9" customWidth="1"/>
    <col min="11" max="14" width="8.75" style="9" hidden="1" customWidth="1"/>
    <col min="15" max="15" width="5.75" style="9" customWidth="1"/>
    <col min="16" max="16384" width="9" style="9"/>
  </cols>
  <sheetData>
    <row r="1" spans="1:14" ht="36.75" customHeight="1">
      <c r="A1" s="1178" t="s">
        <v>582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ht="18" customHeight="1"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46.5" customHeight="1">
      <c r="A3" s="1165" t="s">
        <v>14</v>
      </c>
      <c r="B3" s="1186" t="s">
        <v>53</v>
      </c>
      <c r="C3" s="1179" t="s">
        <v>304</v>
      </c>
      <c r="D3" s="1157"/>
      <c r="E3" s="1157"/>
      <c r="F3" s="1158"/>
      <c r="G3" s="1187" t="s">
        <v>474</v>
      </c>
      <c r="H3" s="1160"/>
      <c r="I3" s="1160"/>
      <c r="J3" s="1161"/>
      <c r="K3" s="1179" t="s">
        <v>286</v>
      </c>
      <c r="L3" s="1157"/>
      <c r="M3" s="1157"/>
      <c r="N3" s="1158"/>
    </row>
    <row r="4" spans="1:14" ht="39" customHeight="1">
      <c r="A4" s="1166"/>
      <c r="B4" s="1131"/>
      <c r="C4" s="140" t="s">
        <v>579</v>
      </c>
      <c r="D4" s="464" t="s">
        <v>467</v>
      </c>
      <c r="E4" s="464" t="s">
        <v>470</v>
      </c>
      <c r="F4" s="140" t="s">
        <v>54</v>
      </c>
      <c r="G4" s="503" t="s">
        <v>487</v>
      </c>
      <c r="H4" s="464" t="s">
        <v>467</v>
      </c>
      <c r="I4" s="642" t="s">
        <v>589</v>
      </c>
      <c r="J4" s="399" t="s">
        <v>54</v>
      </c>
      <c r="K4" s="340" t="s">
        <v>471</v>
      </c>
      <c r="L4" s="340" t="s">
        <v>467</v>
      </c>
      <c r="M4" s="340" t="s">
        <v>470</v>
      </c>
      <c r="N4" s="399" t="s">
        <v>54</v>
      </c>
    </row>
    <row r="5" spans="1:14" ht="30.75" customHeight="1">
      <c r="A5" s="259">
        <v>1</v>
      </c>
      <c r="B5" s="108" t="s">
        <v>103</v>
      </c>
      <c r="C5" s="62">
        <v>13</v>
      </c>
      <c r="D5" s="62">
        <v>13</v>
      </c>
      <c r="E5" s="168">
        <v>13</v>
      </c>
      <c r="F5" s="63">
        <f t="shared" ref="F5:F12" si="0">E5/C5*100</f>
        <v>100</v>
      </c>
      <c r="G5" s="168">
        <v>9075</v>
      </c>
      <c r="H5" s="168">
        <v>2875</v>
      </c>
      <c r="I5" s="168"/>
      <c r="J5" s="394">
        <f t="shared" ref="J5:J12" si="1">I5/G5*100</f>
        <v>0</v>
      </c>
      <c r="K5" s="165">
        <v>4901</v>
      </c>
      <c r="L5" s="235">
        <v>4680</v>
      </c>
      <c r="M5" s="235">
        <f t="shared" ref="M5:M11" si="2">L5</f>
        <v>4680</v>
      </c>
      <c r="N5" s="394">
        <f t="shared" ref="N5:N12" si="3">M5/K5*100</f>
        <v>95.490716180371351</v>
      </c>
    </row>
    <row r="6" spans="1:14" ht="30.75" customHeight="1">
      <c r="A6" s="260">
        <v>2</v>
      </c>
      <c r="B6" s="28" t="s">
        <v>95</v>
      </c>
      <c r="C6" s="65">
        <v>31</v>
      </c>
      <c r="D6" s="65">
        <v>31</v>
      </c>
      <c r="E6" s="169">
        <v>31</v>
      </c>
      <c r="F6" s="66">
        <f t="shared" si="0"/>
        <v>100</v>
      </c>
      <c r="G6" s="169">
        <v>14836</v>
      </c>
      <c r="H6" s="169">
        <v>762</v>
      </c>
      <c r="I6" s="169"/>
      <c r="J6" s="395">
        <f t="shared" si="1"/>
        <v>0</v>
      </c>
      <c r="K6" s="166">
        <v>8662</v>
      </c>
      <c r="L6" s="235">
        <v>8342</v>
      </c>
      <c r="M6" s="235">
        <f>L6</f>
        <v>8342</v>
      </c>
      <c r="N6" s="395">
        <f t="shared" si="3"/>
        <v>96.30570307088432</v>
      </c>
    </row>
    <row r="7" spans="1:14" ht="30.75" customHeight="1">
      <c r="A7" s="259">
        <v>3</v>
      </c>
      <c r="B7" s="28" t="s">
        <v>96</v>
      </c>
      <c r="C7" s="65">
        <v>33</v>
      </c>
      <c r="D7" s="65">
        <v>33</v>
      </c>
      <c r="E7" s="169">
        <v>33</v>
      </c>
      <c r="F7" s="66">
        <f t="shared" si="0"/>
        <v>100</v>
      </c>
      <c r="G7" s="169">
        <v>16702</v>
      </c>
      <c r="H7" s="169">
        <v>0</v>
      </c>
      <c r="I7" s="169"/>
      <c r="J7" s="395">
        <f t="shared" si="1"/>
        <v>0</v>
      </c>
      <c r="K7" s="166">
        <v>10625</v>
      </c>
      <c r="L7" s="235">
        <v>10141</v>
      </c>
      <c r="M7" s="235">
        <f>L7</f>
        <v>10141</v>
      </c>
      <c r="N7" s="395">
        <f t="shared" si="3"/>
        <v>95.444705882352949</v>
      </c>
    </row>
    <row r="8" spans="1:14" ht="30.75" customHeight="1">
      <c r="A8" s="260">
        <v>4</v>
      </c>
      <c r="B8" s="28" t="s">
        <v>99</v>
      </c>
      <c r="C8" s="65">
        <v>18</v>
      </c>
      <c r="D8" s="65">
        <v>18</v>
      </c>
      <c r="E8" s="169">
        <v>18</v>
      </c>
      <c r="F8" s="66">
        <f t="shared" si="0"/>
        <v>100</v>
      </c>
      <c r="G8" s="169">
        <v>10896</v>
      </c>
      <c r="H8" s="467">
        <v>0</v>
      </c>
      <c r="I8" s="467"/>
      <c r="J8" s="395">
        <f t="shared" si="1"/>
        <v>0</v>
      </c>
      <c r="K8" s="166">
        <v>6588</v>
      </c>
      <c r="L8" s="235">
        <v>6360</v>
      </c>
      <c r="M8" s="235">
        <f t="shared" si="2"/>
        <v>6360</v>
      </c>
      <c r="N8" s="395">
        <f t="shared" si="3"/>
        <v>96.539162112932615</v>
      </c>
    </row>
    <row r="9" spans="1:14" ht="30.75" customHeight="1">
      <c r="A9" s="259">
        <v>5</v>
      </c>
      <c r="B9" s="28" t="s">
        <v>210</v>
      </c>
      <c r="C9" s="65">
        <v>26</v>
      </c>
      <c r="D9" s="65">
        <v>26</v>
      </c>
      <c r="E9" s="169">
        <v>26</v>
      </c>
      <c r="F9" s="66">
        <f t="shared" si="0"/>
        <v>100</v>
      </c>
      <c r="G9" s="169">
        <v>11274</v>
      </c>
      <c r="H9" s="169">
        <v>4357</v>
      </c>
      <c r="I9" s="169"/>
      <c r="J9" s="395">
        <f t="shared" si="1"/>
        <v>0</v>
      </c>
      <c r="K9" s="166">
        <v>6754</v>
      </c>
      <c r="L9" s="235">
        <v>6450</v>
      </c>
      <c r="M9" s="235">
        <f t="shared" si="2"/>
        <v>6450</v>
      </c>
      <c r="N9" s="395">
        <f t="shared" si="3"/>
        <v>95.498963577139477</v>
      </c>
    </row>
    <row r="10" spans="1:14" ht="30.75" customHeight="1">
      <c r="A10" s="260">
        <v>6</v>
      </c>
      <c r="B10" s="28" t="s">
        <v>92</v>
      </c>
      <c r="C10" s="65">
        <v>12</v>
      </c>
      <c r="D10" s="65">
        <v>12</v>
      </c>
      <c r="E10" s="169">
        <v>12</v>
      </c>
      <c r="F10" s="66">
        <f t="shared" si="0"/>
        <v>100</v>
      </c>
      <c r="G10" s="169">
        <v>4100</v>
      </c>
      <c r="H10" s="169">
        <v>3745</v>
      </c>
      <c r="I10" s="169"/>
      <c r="J10" s="395">
        <f t="shared" si="1"/>
        <v>0</v>
      </c>
      <c r="K10" s="166">
        <v>2660</v>
      </c>
      <c r="L10" s="235">
        <v>2446</v>
      </c>
      <c r="M10" s="235">
        <f t="shared" si="2"/>
        <v>2446</v>
      </c>
      <c r="N10" s="395">
        <f t="shared" si="3"/>
        <v>91.954887218045116</v>
      </c>
    </row>
    <row r="11" spans="1:14" ht="30.75" customHeight="1">
      <c r="A11" s="259">
        <v>7</v>
      </c>
      <c r="B11" s="29" t="s">
        <v>211</v>
      </c>
      <c r="C11" s="68">
        <v>8</v>
      </c>
      <c r="D11" s="68">
        <v>8</v>
      </c>
      <c r="E11" s="170">
        <v>8</v>
      </c>
      <c r="F11" s="69">
        <f t="shared" si="0"/>
        <v>100</v>
      </c>
      <c r="G11" s="170">
        <v>2892</v>
      </c>
      <c r="H11" s="170">
        <v>8221</v>
      </c>
      <c r="I11" s="170"/>
      <c r="J11" s="396">
        <f t="shared" si="1"/>
        <v>0</v>
      </c>
      <c r="K11" s="167">
        <v>1818</v>
      </c>
      <c r="L11" s="235">
        <v>1618</v>
      </c>
      <c r="M11" s="235">
        <f t="shared" si="2"/>
        <v>1618</v>
      </c>
      <c r="N11" s="396">
        <f t="shared" si="3"/>
        <v>88.998899889989005</v>
      </c>
    </row>
    <row r="12" spans="1:14" ht="33.75" customHeight="1">
      <c r="A12" s="1177" t="s">
        <v>58</v>
      </c>
      <c r="B12" s="1150"/>
      <c r="C12" s="71">
        <f>SUM(C5:C11)</f>
        <v>141</v>
      </c>
      <c r="D12" s="71">
        <f>SUM(D5:D11)</f>
        <v>141</v>
      </c>
      <c r="E12" s="71">
        <f>SUM(E5:E11)</f>
        <v>141</v>
      </c>
      <c r="F12" s="72">
        <f t="shared" si="0"/>
        <v>100</v>
      </c>
      <c r="G12" s="397">
        <f>SUM(G5:G11)</f>
        <v>69775</v>
      </c>
      <c r="H12" s="397">
        <f>SUM(H5:H11)</f>
        <v>19960</v>
      </c>
      <c r="I12" s="397">
        <f>SUM(I5:I11)</f>
        <v>0</v>
      </c>
      <c r="J12" s="398">
        <f t="shared" si="1"/>
        <v>0</v>
      </c>
      <c r="K12" s="171">
        <f>SUM(K5:K11)</f>
        <v>42008</v>
      </c>
      <c r="L12" s="171">
        <f>SUM(L5:L11)</f>
        <v>40037</v>
      </c>
      <c r="M12" s="171">
        <f>SUM(M5:M11)</f>
        <v>40037</v>
      </c>
      <c r="N12" s="398">
        <f t="shared" si="3"/>
        <v>95.308036564463919</v>
      </c>
    </row>
    <row r="14" spans="1:14" ht="36.75" hidden="1" customHeight="1">
      <c r="A14" s="1165" t="s">
        <v>14</v>
      </c>
      <c r="B14" s="1180" t="s">
        <v>53</v>
      </c>
      <c r="C14" s="1181" t="s">
        <v>458</v>
      </c>
      <c r="D14" s="1182"/>
      <c r="E14" s="1182"/>
      <c r="F14" s="1183"/>
      <c r="G14" s="1179" t="s">
        <v>449</v>
      </c>
      <c r="H14" s="1157"/>
      <c r="I14" s="1157"/>
      <c r="J14" s="1158"/>
      <c r="K14" s="1184"/>
      <c r="L14" s="1185"/>
      <c r="M14" s="1185"/>
      <c r="N14" s="1185"/>
    </row>
    <row r="15" spans="1:14" ht="30.75" hidden="1" customHeight="1">
      <c r="A15" s="1166"/>
      <c r="B15" s="1167"/>
      <c r="C15" s="340" t="s">
        <v>473</v>
      </c>
      <c r="D15" s="340" t="s">
        <v>467</v>
      </c>
      <c r="E15" s="340" t="s">
        <v>470</v>
      </c>
      <c r="F15" s="399" t="s">
        <v>54</v>
      </c>
      <c r="G15" s="254" t="s">
        <v>472</v>
      </c>
      <c r="H15" s="340" t="s">
        <v>467</v>
      </c>
      <c r="I15" s="340" t="s">
        <v>470</v>
      </c>
      <c r="J15" s="140" t="s">
        <v>54</v>
      </c>
      <c r="K15" s="314"/>
      <c r="L15" s="315"/>
      <c r="M15" s="315"/>
      <c r="N15" s="316"/>
    </row>
    <row r="16" spans="1:14" ht="19.5" hidden="1" customHeight="1">
      <c r="A16" s="259">
        <v>1</v>
      </c>
      <c r="B16" s="108" t="s">
        <v>103</v>
      </c>
      <c r="C16" s="165">
        <v>258048</v>
      </c>
      <c r="D16" s="235">
        <v>9215</v>
      </c>
      <c r="E16" s="235">
        <v>78554</v>
      </c>
      <c r="F16" s="394">
        <f t="shared" ref="F16:F22" si="4">E16/C16*100</f>
        <v>30.441623263888889</v>
      </c>
      <c r="G16" s="165">
        <v>5415</v>
      </c>
      <c r="H16" s="235">
        <v>5415</v>
      </c>
      <c r="I16" s="235">
        <f t="shared" ref="I16:I22" si="5">H16</f>
        <v>5415</v>
      </c>
      <c r="J16" s="64">
        <f>I16/G16*100</f>
        <v>100</v>
      </c>
      <c r="K16" s="317"/>
      <c r="L16" s="318"/>
      <c r="M16" s="318"/>
      <c r="N16" s="319"/>
    </row>
    <row r="17" spans="1:14" ht="19.5" hidden="1" customHeight="1">
      <c r="A17" s="260">
        <v>2</v>
      </c>
      <c r="B17" s="28" t="s">
        <v>96</v>
      </c>
      <c r="C17" s="166">
        <v>458460</v>
      </c>
      <c r="D17" s="235">
        <v>0</v>
      </c>
      <c r="E17" s="235">
        <v>108463</v>
      </c>
      <c r="F17" s="395">
        <f t="shared" si="4"/>
        <v>23.658116302403702</v>
      </c>
      <c r="G17" s="166">
        <v>6046</v>
      </c>
      <c r="H17" s="235">
        <v>6046</v>
      </c>
      <c r="I17" s="235">
        <f t="shared" si="5"/>
        <v>6046</v>
      </c>
      <c r="J17" s="67">
        <f t="shared" ref="J17:J23" si="6">I17/G17*100</f>
        <v>100</v>
      </c>
      <c r="K17" s="317"/>
      <c r="L17" s="318"/>
      <c r="M17" s="318"/>
      <c r="N17" s="319"/>
    </row>
    <row r="18" spans="1:14" ht="19.5" hidden="1" customHeight="1">
      <c r="A18" s="260">
        <v>3</v>
      </c>
      <c r="B18" s="28" t="s">
        <v>95</v>
      </c>
      <c r="C18" s="166">
        <v>495540</v>
      </c>
      <c r="D18" s="235">
        <v>12531</v>
      </c>
      <c r="E18" s="235">
        <v>126990</v>
      </c>
      <c r="F18" s="395">
        <f t="shared" si="4"/>
        <v>25.62658917544497</v>
      </c>
      <c r="G18" s="166">
        <v>2858</v>
      </c>
      <c r="H18" s="235">
        <v>2858</v>
      </c>
      <c r="I18" s="235">
        <f t="shared" si="5"/>
        <v>2858</v>
      </c>
      <c r="J18" s="67">
        <f t="shared" si="6"/>
        <v>100</v>
      </c>
      <c r="K18" s="317"/>
      <c r="L18" s="318"/>
      <c r="M18" s="318"/>
      <c r="N18" s="319"/>
    </row>
    <row r="19" spans="1:14" ht="19.5" hidden="1" customHeight="1">
      <c r="A19" s="260">
        <v>4</v>
      </c>
      <c r="B19" s="28" t="s">
        <v>99</v>
      </c>
      <c r="C19" s="166">
        <v>333252</v>
      </c>
      <c r="D19" s="235">
        <v>15768</v>
      </c>
      <c r="E19" s="235">
        <v>145461</v>
      </c>
      <c r="F19" s="395">
        <f t="shared" si="4"/>
        <v>43.648950343883911</v>
      </c>
      <c r="G19" s="166">
        <v>3159</v>
      </c>
      <c r="H19" s="235">
        <v>3159</v>
      </c>
      <c r="I19" s="235">
        <f t="shared" si="5"/>
        <v>3159</v>
      </c>
      <c r="J19" s="67">
        <f t="shared" si="6"/>
        <v>100</v>
      </c>
      <c r="K19" s="317"/>
      <c r="L19" s="318"/>
      <c r="M19" s="318"/>
      <c r="N19" s="319"/>
    </row>
    <row r="20" spans="1:14" ht="19.5" hidden="1" customHeight="1">
      <c r="A20" s="260">
        <v>5</v>
      </c>
      <c r="B20" s="28" t="s">
        <v>210</v>
      </c>
      <c r="C20" s="166">
        <v>343512</v>
      </c>
      <c r="D20" s="235">
        <v>9287</v>
      </c>
      <c r="E20" s="235">
        <v>96817</v>
      </c>
      <c r="F20" s="395">
        <f t="shared" si="4"/>
        <v>28.184459349309488</v>
      </c>
      <c r="G20" s="166">
        <v>4935</v>
      </c>
      <c r="H20" s="235">
        <v>4935</v>
      </c>
      <c r="I20" s="235">
        <f t="shared" si="5"/>
        <v>4935</v>
      </c>
      <c r="J20" s="67">
        <f t="shared" si="6"/>
        <v>100</v>
      </c>
      <c r="K20" s="317"/>
      <c r="L20" s="318"/>
      <c r="M20" s="318"/>
      <c r="N20" s="319"/>
    </row>
    <row r="21" spans="1:14" ht="19.5" hidden="1" customHeight="1">
      <c r="A21" s="260">
        <v>6</v>
      </c>
      <c r="B21" s="28" t="s">
        <v>92</v>
      </c>
      <c r="C21" s="166">
        <v>130680</v>
      </c>
      <c r="D21" s="235">
        <v>2575</v>
      </c>
      <c r="E21" s="235">
        <v>30669</v>
      </c>
      <c r="F21" s="395">
        <f>E21/C21*100</f>
        <v>23.468778696051423</v>
      </c>
      <c r="G21" s="166">
        <v>1401</v>
      </c>
      <c r="H21" s="235">
        <v>1401</v>
      </c>
      <c r="I21" s="235">
        <f t="shared" si="5"/>
        <v>1401</v>
      </c>
      <c r="J21" s="67">
        <f>I21/G21*100</f>
        <v>100</v>
      </c>
      <c r="K21" s="317"/>
      <c r="L21" s="319"/>
    </row>
    <row r="22" spans="1:14" ht="19.5" hidden="1" customHeight="1">
      <c r="A22" s="260">
        <v>7</v>
      </c>
      <c r="B22" s="29" t="s">
        <v>147</v>
      </c>
      <c r="C22" s="167">
        <v>80384</v>
      </c>
      <c r="D22" s="235">
        <v>10604</v>
      </c>
      <c r="E22" s="235">
        <v>58196</v>
      </c>
      <c r="F22" s="396">
        <f t="shared" si="4"/>
        <v>72.397492038216555</v>
      </c>
      <c r="G22" s="167">
        <v>723</v>
      </c>
      <c r="H22" s="235">
        <v>723</v>
      </c>
      <c r="I22" s="235">
        <f t="shared" si="5"/>
        <v>723</v>
      </c>
      <c r="J22" s="70">
        <f t="shared" si="6"/>
        <v>100</v>
      </c>
      <c r="K22" s="317"/>
      <c r="L22" s="319"/>
    </row>
    <row r="23" spans="1:14" ht="20.25" hidden="1" customHeight="1">
      <c r="A23" s="1177" t="s">
        <v>58</v>
      </c>
      <c r="B23" s="1150"/>
      <c r="C23" s="171">
        <f>SUM(C16:C22)</f>
        <v>2099876</v>
      </c>
      <c r="D23" s="171">
        <f>SUM(D16:D22)</f>
        <v>59980</v>
      </c>
      <c r="E23" s="171">
        <f>SUM(E16:E22)</f>
        <v>645150</v>
      </c>
      <c r="F23" s="398">
        <f>E23/C23*100</f>
        <v>30.723242705759766</v>
      </c>
      <c r="G23" s="73">
        <f>SUM(G16:G22)</f>
        <v>24537</v>
      </c>
      <c r="H23" s="73">
        <f>SUM(H16:H22)</f>
        <v>24537</v>
      </c>
      <c r="I23" s="73">
        <f>SUM(I16:I22)</f>
        <v>24537</v>
      </c>
      <c r="J23" s="74">
        <f t="shared" si="6"/>
        <v>100</v>
      </c>
      <c r="K23" s="320"/>
      <c r="L23" s="321"/>
    </row>
    <row r="24" spans="1:14" ht="18" hidden="1" customHeight="1">
      <c r="B24" s="30"/>
      <c r="C24" s="31"/>
      <c r="I24" s="32"/>
      <c r="J24" s="32"/>
      <c r="K24" s="313"/>
      <c r="L24" s="313"/>
    </row>
    <row r="25" spans="1:14" ht="15" hidden="1" customHeight="1">
      <c r="C25" s="33"/>
      <c r="I25" s="34"/>
      <c r="J25" s="34"/>
      <c r="K25" s="34"/>
      <c r="L25" s="34"/>
      <c r="M25" s="34"/>
      <c r="N25" s="34"/>
    </row>
    <row r="26" spans="1:14" hidden="1">
      <c r="C26" s="35"/>
      <c r="I26" s="36"/>
      <c r="J26" s="36"/>
      <c r="K26" s="36"/>
      <c r="L26" s="36"/>
      <c r="M26" s="36"/>
      <c r="N26" s="36"/>
    </row>
    <row r="27" spans="1:14">
      <c r="I27" s="33"/>
    </row>
  </sheetData>
  <mergeCells count="13"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  <mergeCell ref="B3:B4"/>
    <mergeCell ref="C3:F3"/>
    <mergeCell ref="G3:J3"/>
  </mergeCells>
  <phoneticPr fontId="14" type="noConversion"/>
  <pageMargins left="1.2" right="0.2" top="0.81" bottom="0.63" header="0.39" footer="0.2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V33"/>
  <sheetViews>
    <sheetView topLeftCell="A10" workbookViewId="0">
      <selection activeCell="F21" sqref="F21"/>
    </sheetView>
  </sheetViews>
  <sheetFormatPr defaultColWidth="6.375" defaultRowHeight="15"/>
  <cols>
    <col min="1" max="1" width="4.875" style="37" customWidth="1"/>
    <col min="2" max="2" width="17.375" style="37" customWidth="1"/>
    <col min="3" max="4" width="7.125" style="37" customWidth="1"/>
    <col min="5" max="5" width="7.75" style="37" customWidth="1"/>
    <col min="6" max="6" width="5.875" style="37" customWidth="1"/>
    <col min="7" max="7" width="6.375" style="37" customWidth="1"/>
    <col min="8" max="8" width="7.625" style="37" customWidth="1"/>
    <col min="9" max="11" width="6.375" style="37" customWidth="1"/>
    <col min="12" max="12" width="7.25" style="37" customWidth="1"/>
    <col min="13" max="16384" width="6.375" style="37"/>
  </cols>
  <sheetData>
    <row r="1" spans="1:22" ht="27" customHeight="1">
      <c r="A1" s="1189" t="s">
        <v>212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</row>
    <row r="2" spans="1:22" ht="21.75" customHeight="1">
      <c r="C2" s="38"/>
    </row>
    <row r="3" spans="1:22" ht="32.25" customHeight="1">
      <c r="A3" s="1190" t="s">
        <v>16</v>
      </c>
      <c r="B3" s="1188" t="s">
        <v>17</v>
      </c>
      <c r="C3" s="1190" t="s">
        <v>59</v>
      </c>
      <c r="D3" s="1190"/>
      <c r="E3" s="1190"/>
      <c r="F3" s="1190"/>
      <c r="G3" s="1190" t="s">
        <v>60</v>
      </c>
      <c r="H3" s="1190"/>
      <c r="I3" s="1190"/>
      <c r="J3" s="1190"/>
      <c r="K3" s="1190" t="s">
        <v>68</v>
      </c>
      <c r="L3" s="1190"/>
      <c r="M3" s="1190"/>
      <c r="N3" s="1190"/>
      <c r="O3" s="1190" t="s">
        <v>69</v>
      </c>
      <c r="P3" s="1190"/>
      <c r="Q3" s="1190"/>
      <c r="R3" s="1190"/>
    </row>
    <row r="4" spans="1:22" ht="45">
      <c r="A4" s="1190"/>
      <c r="B4" s="1188"/>
      <c r="C4" s="115" t="s">
        <v>162</v>
      </c>
      <c r="D4" s="119" t="s">
        <v>208</v>
      </c>
      <c r="E4" s="119" t="s">
        <v>209</v>
      </c>
      <c r="F4" s="115" t="s">
        <v>22</v>
      </c>
      <c r="G4" s="115" t="s">
        <v>163</v>
      </c>
      <c r="H4" s="119" t="s">
        <v>208</v>
      </c>
      <c r="I4" s="119" t="s">
        <v>209</v>
      </c>
      <c r="J4" s="115" t="s">
        <v>22</v>
      </c>
      <c r="K4" s="115" t="s">
        <v>164</v>
      </c>
      <c r="L4" s="119" t="s">
        <v>208</v>
      </c>
      <c r="M4" s="119" t="s">
        <v>209</v>
      </c>
      <c r="N4" s="115" t="s">
        <v>22</v>
      </c>
      <c r="O4" s="115" t="s">
        <v>165</v>
      </c>
      <c r="P4" s="119" t="s">
        <v>208</v>
      </c>
      <c r="Q4" s="119" t="s">
        <v>209</v>
      </c>
      <c r="R4" s="115" t="s">
        <v>22</v>
      </c>
    </row>
    <row r="5" spans="1:22" ht="18" customHeight="1">
      <c r="A5" s="125">
        <v>1</v>
      </c>
      <c r="B5" s="139" t="s">
        <v>39</v>
      </c>
      <c r="C5" s="75"/>
      <c r="D5" s="49">
        <v>0</v>
      </c>
      <c r="E5" s="76">
        <v>513</v>
      </c>
      <c r="F5" s="77"/>
      <c r="G5" s="75">
        <v>650</v>
      </c>
      <c r="H5" s="49">
        <v>25</v>
      </c>
      <c r="I5" s="52">
        <v>650</v>
      </c>
      <c r="J5" s="54">
        <f>I5/G5*100</f>
        <v>100</v>
      </c>
      <c r="K5" s="52">
        <v>390</v>
      </c>
      <c r="L5" s="52">
        <v>55</v>
      </c>
      <c r="M5" s="52">
        <v>390</v>
      </c>
      <c r="N5" s="54">
        <f>M5/K5*100</f>
        <v>100</v>
      </c>
      <c r="O5" s="53"/>
      <c r="P5" s="53"/>
      <c r="Q5" s="53"/>
      <c r="R5" s="54"/>
      <c r="S5" s="39"/>
      <c r="V5" s="39"/>
    </row>
    <row r="6" spans="1:22" ht="18" customHeight="1">
      <c r="A6" s="126">
        <v>2</v>
      </c>
      <c r="B6" s="179" t="s">
        <v>55</v>
      </c>
      <c r="C6" s="78"/>
      <c r="D6" s="50">
        <v>0</v>
      </c>
      <c r="E6" s="79">
        <v>12</v>
      </c>
      <c r="F6" s="80"/>
      <c r="G6" s="78">
        <v>900</v>
      </c>
      <c r="H6" s="50">
        <v>110</v>
      </c>
      <c r="I6" s="55">
        <v>200</v>
      </c>
      <c r="J6" s="57">
        <f t="shared" ref="J6:J13" si="0">I6/G6*100</f>
        <v>22.222222222222221</v>
      </c>
      <c r="K6" s="55">
        <v>970</v>
      </c>
      <c r="L6" s="55">
        <v>100</v>
      </c>
      <c r="M6" s="55">
        <v>970</v>
      </c>
      <c r="N6" s="57">
        <f t="shared" ref="N6:N13" si="1">M6/K6*100</f>
        <v>100</v>
      </c>
      <c r="O6" s="56"/>
      <c r="P6" s="56"/>
      <c r="Q6" s="56"/>
      <c r="R6" s="57"/>
      <c r="S6" s="39"/>
      <c r="V6" s="39"/>
    </row>
    <row r="7" spans="1:22" ht="18" customHeight="1">
      <c r="A7" s="126">
        <v>3</v>
      </c>
      <c r="B7" s="179" t="s">
        <v>56</v>
      </c>
      <c r="C7" s="78"/>
      <c r="D7" s="50">
        <v>0</v>
      </c>
      <c r="E7" s="79">
        <v>0</v>
      </c>
      <c r="F7" s="80"/>
      <c r="G7" s="78">
        <v>750</v>
      </c>
      <c r="H7" s="50">
        <v>0</v>
      </c>
      <c r="I7" s="55">
        <v>38</v>
      </c>
      <c r="J7" s="57">
        <f t="shared" si="0"/>
        <v>5.0666666666666664</v>
      </c>
      <c r="K7" s="55">
        <v>960</v>
      </c>
      <c r="L7" s="55">
        <v>210</v>
      </c>
      <c r="M7" s="55">
        <v>960</v>
      </c>
      <c r="N7" s="57">
        <f t="shared" si="1"/>
        <v>100</v>
      </c>
      <c r="O7" s="56"/>
      <c r="P7" s="56"/>
      <c r="Q7" s="56"/>
      <c r="R7" s="57"/>
      <c r="S7" s="39"/>
      <c r="V7" s="39"/>
    </row>
    <row r="8" spans="1:22" ht="18" customHeight="1">
      <c r="A8" s="126">
        <v>4</v>
      </c>
      <c r="B8" s="179" t="s">
        <v>213</v>
      </c>
      <c r="C8" s="78"/>
      <c r="D8" s="50">
        <v>0</v>
      </c>
      <c r="E8" s="79">
        <v>53</v>
      </c>
      <c r="F8" s="80"/>
      <c r="G8" s="78">
        <v>550</v>
      </c>
      <c r="H8" s="50">
        <v>42</v>
      </c>
      <c r="I8" s="55">
        <v>500</v>
      </c>
      <c r="J8" s="57">
        <f t="shared" si="0"/>
        <v>90.909090909090907</v>
      </c>
      <c r="K8" s="55">
        <v>520</v>
      </c>
      <c r="L8" s="55">
        <v>0</v>
      </c>
      <c r="M8" s="55">
        <v>575</v>
      </c>
      <c r="N8" s="57">
        <f t="shared" si="1"/>
        <v>110.57692307692308</v>
      </c>
      <c r="O8" s="56"/>
      <c r="P8" s="56"/>
      <c r="Q8" s="56"/>
      <c r="R8" s="57"/>
      <c r="S8" s="39"/>
      <c r="U8" s="40"/>
      <c r="V8" s="39"/>
    </row>
    <row r="9" spans="1:22" ht="18" customHeight="1">
      <c r="A9" s="126">
        <v>5</v>
      </c>
      <c r="B9" s="179" t="s">
        <v>106</v>
      </c>
      <c r="C9" s="78"/>
      <c r="D9" s="50">
        <v>0</v>
      </c>
      <c r="E9" s="79">
        <v>90</v>
      </c>
      <c r="F9" s="80"/>
      <c r="G9" s="78">
        <v>750</v>
      </c>
      <c r="H9" s="50">
        <v>32</v>
      </c>
      <c r="I9" s="55">
        <v>142</v>
      </c>
      <c r="J9" s="57">
        <f t="shared" si="0"/>
        <v>18.933333333333334</v>
      </c>
      <c r="K9" s="55">
        <v>850</v>
      </c>
      <c r="L9" s="55">
        <v>28</v>
      </c>
      <c r="M9" s="55">
        <v>820</v>
      </c>
      <c r="N9" s="57">
        <f t="shared" si="1"/>
        <v>96.470588235294116</v>
      </c>
      <c r="O9" s="56"/>
      <c r="P9" s="56"/>
      <c r="Q9" s="56"/>
      <c r="R9" s="57"/>
      <c r="S9" s="39"/>
      <c r="U9" s="40"/>
      <c r="V9" s="39"/>
    </row>
    <row r="10" spans="1:22" ht="18" customHeight="1">
      <c r="A10" s="126">
        <v>6</v>
      </c>
      <c r="B10" s="179" t="s">
        <v>28</v>
      </c>
      <c r="C10" s="78"/>
      <c r="D10" s="50">
        <v>0</v>
      </c>
      <c r="E10" s="79">
        <v>392</v>
      </c>
      <c r="F10" s="80"/>
      <c r="G10" s="78">
        <v>400</v>
      </c>
      <c r="H10" s="50">
        <v>26</v>
      </c>
      <c r="I10" s="55">
        <v>120</v>
      </c>
      <c r="J10" s="57">
        <f>I10/G10*100</f>
        <v>30</v>
      </c>
      <c r="K10" s="55">
        <v>510</v>
      </c>
      <c r="L10" s="55">
        <v>106</v>
      </c>
      <c r="M10" s="55">
        <v>510</v>
      </c>
      <c r="N10" s="57">
        <f>M10/K10*100</f>
        <v>100</v>
      </c>
      <c r="O10" s="56"/>
      <c r="P10" s="56"/>
      <c r="Q10" s="56"/>
      <c r="R10" s="57"/>
      <c r="S10" s="39"/>
      <c r="U10" s="40"/>
      <c r="V10" s="39"/>
    </row>
    <row r="11" spans="1:22" ht="18" customHeight="1">
      <c r="A11" s="172"/>
      <c r="B11" s="178" t="s">
        <v>161</v>
      </c>
      <c r="C11" s="173"/>
      <c r="D11" s="118"/>
      <c r="E11" s="181">
        <v>71.900000000000006</v>
      </c>
      <c r="F11" s="174"/>
      <c r="G11" s="173"/>
      <c r="H11" s="118"/>
      <c r="I11" s="175"/>
      <c r="J11" s="176"/>
      <c r="K11" s="175"/>
      <c r="L11" s="175"/>
      <c r="M11" s="175"/>
      <c r="N11" s="176"/>
      <c r="O11" s="177"/>
      <c r="P11" s="177"/>
      <c r="Q11" s="177"/>
      <c r="R11" s="176"/>
      <c r="S11" s="39"/>
      <c r="U11" s="40"/>
      <c r="V11" s="39"/>
    </row>
    <row r="12" spans="1:22" ht="18" customHeight="1">
      <c r="A12" s="127">
        <v>7</v>
      </c>
      <c r="B12" s="180" t="s">
        <v>214</v>
      </c>
      <c r="C12" s="81"/>
      <c r="D12" s="51"/>
      <c r="E12" s="60"/>
      <c r="F12" s="82"/>
      <c r="G12" s="51"/>
      <c r="H12" s="51"/>
      <c r="I12" s="58"/>
      <c r="J12" s="60"/>
      <c r="K12" s="59"/>
      <c r="L12" s="59"/>
      <c r="M12" s="59"/>
      <c r="N12" s="60"/>
      <c r="O12" s="59">
        <v>400</v>
      </c>
      <c r="P12" s="59">
        <v>0</v>
      </c>
      <c r="Q12" s="59">
        <v>400</v>
      </c>
      <c r="R12" s="60">
        <f>Q12/O12*100</f>
        <v>100</v>
      </c>
    </row>
    <row r="13" spans="1:22" ht="21.75" customHeight="1">
      <c r="A13" s="1188" t="s">
        <v>2</v>
      </c>
      <c r="B13" s="1188"/>
      <c r="C13" s="17">
        <f>SUM(C5:C12)</f>
        <v>0</v>
      </c>
      <c r="D13" s="17">
        <f>SUM(D5:D12)</f>
        <v>0</v>
      </c>
      <c r="E13" s="182">
        <f>SUM(E5:E12)</f>
        <v>1131.9000000000001</v>
      </c>
      <c r="F13" s="83"/>
      <c r="G13" s="17">
        <f>SUM(G5:G12)</f>
        <v>4000</v>
      </c>
      <c r="H13" s="17">
        <f>SUM(H5:H12)</f>
        <v>235</v>
      </c>
      <c r="I13" s="17">
        <f>SUM(I5:I12)</f>
        <v>1650</v>
      </c>
      <c r="J13" s="18">
        <f t="shared" si="0"/>
        <v>41.25</v>
      </c>
      <c r="K13" s="17">
        <f>SUM(K5:K12)</f>
        <v>4200</v>
      </c>
      <c r="L13" s="17">
        <f>SUM(L5:L12)</f>
        <v>499</v>
      </c>
      <c r="M13" s="17">
        <f>SUM(M5:M12)</f>
        <v>4225</v>
      </c>
      <c r="N13" s="18">
        <f t="shared" si="1"/>
        <v>100.59523809523809</v>
      </c>
      <c r="O13" s="17">
        <f>SUM(O5:O12)</f>
        <v>400</v>
      </c>
      <c r="P13" s="17">
        <f>SUM(P5:P12)</f>
        <v>0</v>
      </c>
      <c r="Q13" s="19">
        <f>SUM(Q5:Q12)</f>
        <v>400</v>
      </c>
      <c r="R13" s="18">
        <f>Q13/O13*100</f>
        <v>100</v>
      </c>
    </row>
    <row r="14" spans="1:22" ht="20.25" customHeight="1">
      <c r="A14" s="21"/>
      <c r="B14" s="21"/>
      <c r="C14" s="104"/>
      <c r="D14" s="104"/>
      <c r="E14" s="104"/>
      <c r="F14" s="105"/>
      <c r="G14" s="104"/>
      <c r="H14" s="104"/>
      <c r="I14" s="104"/>
      <c r="J14" s="100"/>
      <c r="K14" s="104"/>
      <c r="L14" s="104"/>
      <c r="M14" s="104"/>
      <c r="N14" s="100"/>
      <c r="O14" s="104"/>
      <c r="P14" s="104"/>
      <c r="Q14" s="99"/>
      <c r="R14" s="100"/>
    </row>
    <row r="15" spans="1:22" ht="17.25" customHeight="1">
      <c r="A15" s="41"/>
      <c r="B15" s="4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5"/>
      <c r="Q15" s="85"/>
      <c r="R15" s="85"/>
    </row>
    <row r="16" spans="1:22" ht="18">
      <c r="A16" s="1190" t="s">
        <v>16</v>
      </c>
      <c r="B16" s="1188" t="s">
        <v>17</v>
      </c>
      <c r="C16" s="1191" t="s">
        <v>61</v>
      </c>
      <c r="D16" s="1191"/>
      <c r="E16" s="1191"/>
      <c r="F16" s="1191"/>
      <c r="G16" s="1191" t="s">
        <v>62</v>
      </c>
      <c r="H16" s="1191"/>
      <c r="I16" s="1191"/>
      <c r="J16" s="1191"/>
      <c r="K16" s="1191" t="s">
        <v>63</v>
      </c>
      <c r="L16" s="1191"/>
      <c r="M16" s="1191"/>
      <c r="N16" s="1191"/>
      <c r="O16" s="86"/>
      <c r="P16" s="87"/>
      <c r="Q16" s="87"/>
      <c r="R16" s="87"/>
    </row>
    <row r="17" spans="1:21" ht="47.25" customHeight="1">
      <c r="A17" s="1190"/>
      <c r="B17" s="1188"/>
      <c r="C17" s="123" t="s">
        <v>166</v>
      </c>
      <c r="D17" s="119" t="s">
        <v>208</v>
      </c>
      <c r="E17" s="119" t="s">
        <v>209</v>
      </c>
      <c r="F17" s="123" t="s">
        <v>22</v>
      </c>
      <c r="G17" s="123" t="s">
        <v>52</v>
      </c>
      <c r="H17" s="119" t="s">
        <v>208</v>
      </c>
      <c r="I17" s="119" t="s">
        <v>209</v>
      </c>
      <c r="J17" s="123" t="s">
        <v>22</v>
      </c>
      <c r="K17" s="123" t="s">
        <v>167</v>
      </c>
      <c r="L17" s="119" t="s">
        <v>208</v>
      </c>
      <c r="M17" s="119" t="s">
        <v>209</v>
      </c>
      <c r="N17" s="123" t="s">
        <v>22</v>
      </c>
      <c r="O17" s="88"/>
      <c r="P17" s="89"/>
      <c r="Q17" s="89"/>
      <c r="R17" s="89"/>
    </row>
    <row r="18" spans="1:21" ht="18" customHeight="1">
      <c r="A18" s="125">
        <v>1</v>
      </c>
      <c r="B18" s="24" t="s">
        <v>43</v>
      </c>
      <c r="C18" s="49">
        <v>1</v>
      </c>
      <c r="D18" s="49">
        <v>0</v>
      </c>
      <c r="E18" s="49">
        <v>1</v>
      </c>
      <c r="F18" s="54">
        <v>0</v>
      </c>
      <c r="G18" s="90"/>
      <c r="H18" s="53"/>
      <c r="I18" s="53"/>
      <c r="J18" s="54"/>
      <c r="K18" s="49"/>
      <c r="L18" s="49"/>
      <c r="M18" s="49"/>
      <c r="N18" s="54"/>
      <c r="O18" s="91"/>
      <c r="P18" s="92"/>
      <c r="Q18" s="92"/>
      <c r="R18" s="93"/>
      <c r="S18" s="43"/>
      <c r="T18" s="43"/>
      <c r="U18" s="43"/>
    </row>
    <row r="19" spans="1:21" ht="18" customHeight="1">
      <c r="A19" s="126">
        <v>2</v>
      </c>
      <c r="B19" s="20" t="s">
        <v>24</v>
      </c>
      <c r="C19" s="50">
        <v>1</v>
      </c>
      <c r="D19" s="50">
        <v>0</v>
      </c>
      <c r="E19" s="50">
        <v>1</v>
      </c>
      <c r="F19" s="57">
        <f t="shared" ref="F19:F25" si="2">E19/C19*100</f>
        <v>100</v>
      </c>
      <c r="G19" s="94"/>
      <c r="H19" s="56"/>
      <c r="I19" s="56"/>
      <c r="J19" s="57"/>
      <c r="K19" s="50">
        <v>80</v>
      </c>
      <c r="L19" s="50">
        <v>2</v>
      </c>
      <c r="M19" s="50">
        <v>60</v>
      </c>
      <c r="N19" s="57">
        <f t="shared" ref="N19:N25" si="3">M19/K19*100</f>
        <v>75</v>
      </c>
      <c r="O19" s="91"/>
      <c r="P19" s="92"/>
      <c r="Q19" s="92"/>
      <c r="R19" s="93"/>
    </row>
    <row r="20" spans="1:21" ht="18" customHeight="1">
      <c r="A20" s="126">
        <v>3</v>
      </c>
      <c r="B20" s="20" t="s">
        <v>25</v>
      </c>
      <c r="C20" s="50">
        <v>1</v>
      </c>
      <c r="D20" s="50">
        <v>0</v>
      </c>
      <c r="E20" s="50">
        <v>1</v>
      </c>
      <c r="F20" s="57">
        <f t="shared" si="2"/>
        <v>100</v>
      </c>
      <c r="G20" s="94"/>
      <c r="H20" s="56"/>
      <c r="I20" s="56"/>
      <c r="J20" s="57"/>
      <c r="K20" s="50">
        <v>80</v>
      </c>
      <c r="L20" s="50">
        <v>0</v>
      </c>
      <c r="M20" s="50">
        <v>42</v>
      </c>
      <c r="N20" s="57">
        <f t="shared" si="3"/>
        <v>52.5</v>
      </c>
      <c r="O20" s="91"/>
      <c r="P20" s="92"/>
      <c r="Q20" s="92"/>
      <c r="R20" s="93"/>
    </row>
    <row r="21" spans="1:21" ht="18" customHeight="1">
      <c r="A21" s="126">
        <v>4</v>
      </c>
      <c r="B21" s="20" t="s">
        <v>26</v>
      </c>
      <c r="C21" s="50">
        <v>1</v>
      </c>
      <c r="D21" s="50">
        <v>0</v>
      </c>
      <c r="E21" s="50">
        <v>1</v>
      </c>
      <c r="F21" s="57">
        <f t="shared" si="2"/>
        <v>100</v>
      </c>
      <c r="G21" s="94"/>
      <c r="H21" s="56"/>
      <c r="I21" s="56"/>
      <c r="J21" s="57"/>
      <c r="K21" s="50">
        <v>80</v>
      </c>
      <c r="L21" s="50">
        <v>7</v>
      </c>
      <c r="M21" s="50">
        <v>50</v>
      </c>
      <c r="N21" s="57">
        <f t="shared" si="3"/>
        <v>62.5</v>
      </c>
      <c r="O21" s="91"/>
      <c r="P21" s="92"/>
      <c r="Q21" s="92"/>
      <c r="R21" s="93"/>
    </row>
    <row r="22" spans="1:21" ht="18" customHeight="1">
      <c r="A22" s="126">
        <v>5</v>
      </c>
      <c r="B22" s="20" t="s">
        <v>27</v>
      </c>
      <c r="C22" s="50">
        <v>1</v>
      </c>
      <c r="D22" s="50">
        <v>0</v>
      </c>
      <c r="E22" s="50">
        <v>1</v>
      </c>
      <c r="F22" s="57">
        <f t="shared" si="2"/>
        <v>100</v>
      </c>
      <c r="G22" s="94"/>
      <c r="H22" s="56"/>
      <c r="I22" s="56"/>
      <c r="J22" s="57"/>
      <c r="K22" s="50">
        <v>80</v>
      </c>
      <c r="L22" s="50">
        <v>6</v>
      </c>
      <c r="M22" s="50">
        <v>120</v>
      </c>
      <c r="N22" s="57">
        <f t="shared" si="3"/>
        <v>150</v>
      </c>
      <c r="O22" s="91"/>
      <c r="P22" s="92"/>
      <c r="Q22" s="92"/>
      <c r="R22" s="93"/>
    </row>
    <row r="23" spans="1:21" ht="18" customHeight="1">
      <c r="A23" s="126">
        <v>6</v>
      </c>
      <c r="B23" s="20" t="s">
        <v>28</v>
      </c>
      <c r="C23" s="50">
        <v>1</v>
      </c>
      <c r="D23" s="50">
        <v>0</v>
      </c>
      <c r="E23" s="50">
        <v>1</v>
      </c>
      <c r="F23" s="57">
        <f t="shared" si="2"/>
        <v>100</v>
      </c>
      <c r="G23" s="94"/>
      <c r="H23" s="56"/>
      <c r="I23" s="56"/>
      <c r="J23" s="57"/>
      <c r="K23" s="50">
        <v>80</v>
      </c>
      <c r="L23" s="50">
        <v>9</v>
      </c>
      <c r="M23" s="50">
        <v>50</v>
      </c>
      <c r="N23" s="57">
        <f t="shared" si="3"/>
        <v>62.5</v>
      </c>
      <c r="O23" s="91"/>
      <c r="P23" s="92"/>
      <c r="Q23" s="92"/>
      <c r="R23" s="93"/>
    </row>
    <row r="24" spans="1:21" ht="18" customHeight="1">
      <c r="A24" s="127">
        <v>7</v>
      </c>
      <c r="B24" s="44" t="s">
        <v>64</v>
      </c>
      <c r="C24" s="51"/>
      <c r="D24" s="51">
        <v>0</v>
      </c>
      <c r="E24" s="51"/>
      <c r="F24" s="60"/>
      <c r="G24" s="95">
        <v>1</v>
      </c>
      <c r="H24" s="51">
        <v>1</v>
      </c>
      <c r="I24" s="51">
        <v>1</v>
      </c>
      <c r="J24" s="60">
        <f>I24/G24*100</f>
        <v>100</v>
      </c>
      <c r="K24" s="51">
        <v>400</v>
      </c>
      <c r="L24" s="51">
        <v>4</v>
      </c>
      <c r="M24" s="50">
        <v>400</v>
      </c>
      <c r="N24" s="60">
        <f t="shared" si="3"/>
        <v>100</v>
      </c>
      <c r="O24" s="91"/>
      <c r="P24" s="92"/>
      <c r="Q24" s="92"/>
      <c r="R24" s="93"/>
    </row>
    <row r="25" spans="1:21" ht="18" customHeight="1">
      <c r="A25" s="1188" t="s">
        <v>2</v>
      </c>
      <c r="B25" s="1188"/>
      <c r="C25" s="17">
        <f>SUM(C18:C24)</f>
        <v>6</v>
      </c>
      <c r="D25" s="17">
        <f>SUM(D18:D24)</f>
        <v>0</v>
      </c>
      <c r="E25" s="17">
        <f>SUM(E18:E24)</f>
        <v>6</v>
      </c>
      <c r="F25" s="18">
        <f t="shared" si="2"/>
        <v>100</v>
      </c>
      <c r="G25" s="96">
        <f>SUM(G18:G24)</f>
        <v>1</v>
      </c>
      <c r="H25" s="97">
        <v>1</v>
      </c>
      <c r="I25" s="17">
        <v>1</v>
      </c>
      <c r="J25" s="18">
        <f>I25/G25*100</f>
        <v>100</v>
      </c>
      <c r="K25" s="17">
        <f>SUM(K18:K24)</f>
        <v>800</v>
      </c>
      <c r="L25" s="19">
        <f>SUM(L18:L24)</f>
        <v>28</v>
      </c>
      <c r="M25" s="17">
        <f>SUM(M18:M24)</f>
        <v>722</v>
      </c>
      <c r="N25" s="18">
        <f t="shared" si="3"/>
        <v>90.25</v>
      </c>
      <c r="O25" s="98"/>
      <c r="P25" s="99"/>
      <c r="Q25" s="99"/>
      <c r="R25" s="100"/>
    </row>
    <row r="26" spans="1:2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2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21" ht="18" customHeight="1">
      <c r="A28" s="42"/>
      <c r="B28" s="42"/>
      <c r="C28" s="42"/>
      <c r="D28" s="42"/>
      <c r="E28" s="42"/>
      <c r="F28" s="42"/>
      <c r="G28" s="45"/>
      <c r="H28" s="45"/>
      <c r="I28" s="45"/>
      <c r="J28" s="42"/>
      <c r="K28" s="46"/>
      <c r="L28" s="47"/>
      <c r="M28" s="47"/>
      <c r="N28" s="47"/>
    </row>
    <row r="29" spans="1:21" ht="18" customHeight="1">
      <c r="A29" s="42"/>
      <c r="B29" s="42"/>
      <c r="C29" s="42"/>
      <c r="D29" s="42"/>
      <c r="E29" s="42"/>
      <c r="F29" s="42"/>
      <c r="G29" s="45"/>
      <c r="H29" s="45"/>
      <c r="I29" s="45"/>
      <c r="J29" s="42"/>
      <c r="K29" s="46"/>
      <c r="L29" s="47"/>
      <c r="M29" s="47"/>
      <c r="N29" s="47"/>
    </row>
    <row r="30" spans="1:21" ht="18" customHeight="1">
      <c r="K30" s="46"/>
    </row>
    <row r="31" spans="1:21">
      <c r="K31" s="46"/>
    </row>
    <row r="32" spans="1:21">
      <c r="K32" s="46"/>
    </row>
    <row r="33" spans="11:11">
      <c r="K33" s="46"/>
    </row>
  </sheetData>
  <mergeCells count="14"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  <mergeCell ref="A3:A4"/>
    <mergeCell ref="B3:B4"/>
    <mergeCell ref="C3:F3"/>
    <mergeCell ref="G3:J3"/>
  </mergeCells>
  <phoneticPr fontId="14" type="noConversion"/>
  <pageMargins left="0.34" right="0.34" top="0.61" bottom="0.59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AE34"/>
  <sheetViews>
    <sheetView workbookViewId="0">
      <selection activeCell="G11" sqref="G11"/>
    </sheetView>
  </sheetViews>
  <sheetFormatPr defaultRowHeight="15"/>
  <cols>
    <col min="1" max="1" width="3.125" style="271" customWidth="1"/>
    <col min="2" max="2" width="13.25" style="271" customWidth="1"/>
    <col min="3" max="3" width="4" style="271" customWidth="1"/>
    <col min="4" max="4" width="3.375" style="271" customWidth="1"/>
    <col min="5" max="5" width="4.125" style="271" customWidth="1"/>
    <col min="6" max="6" width="4.25" style="271" customWidth="1"/>
    <col min="7" max="7" width="4" style="271" customWidth="1"/>
    <col min="8" max="8" width="4.25" style="271" customWidth="1"/>
    <col min="9" max="9" width="4.75" style="271" customWidth="1"/>
    <col min="10" max="10" width="4.25" style="271" customWidth="1"/>
    <col min="11" max="11" width="6.375" style="271" customWidth="1"/>
    <col min="12" max="13" width="4.125" style="271" customWidth="1"/>
    <col min="14" max="14" width="3.875" style="271" customWidth="1"/>
    <col min="15" max="15" width="6.5" style="271" customWidth="1"/>
    <col min="16" max="16" width="4" style="271" customWidth="1"/>
    <col min="17" max="18" width="3.875" style="271" customWidth="1"/>
    <col min="19" max="19" width="5.5" style="271" customWidth="1"/>
    <col min="20" max="20" width="3.25" style="271" customWidth="1"/>
    <col min="21" max="21" width="3.5" style="271" customWidth="1"/>
    <col min="22" max="22" width="3.875" style="271" customWidth="1"/>
    <col min="23" max="23" width="3.625" style="271" customWidth="1"/>
    <col min="24" max="24" width="3.25" style="271" customWidth="1"/>
    <col min="25" max="25" width="5.75" style="271" customWidth="1"/>
    <col min="26" max="26" width="3.625" style="271" customWidth="1"/>
    <col min="27" max="27" width="4.625" style="271" customWidth="1"/>
    <col min="28" max="28" width="3.875" style="271" customWidth="1"/>
    <col min="29" max="29" width="4.125" style="271" customWidth="1"/>
    <col min="30" max="30" width="3.625" style="271" customWidth="1"/>
    <col min="31" max="31" width="9" style="271"/>
  </cols>
  <sheetData>
    <row r="1" spans="1:31" ht="29.25" customHeight="1">
      <c r="A1" s="1198" t="s">
        <v>583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</row>
    <row r="2" spans="1:31">
      <c r="A2" s="410"/>
      <c r="B2" s="370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370"/>
      <c r="AD2" s="370"/>
    </row>
    <row r="3" spans="1:31" ht="2.25" customHeight="1">
      <c r="A3" s="1202"/>
      <c r="B3" s="1202"/>
      <c r="C3" s="1202"/>
      <c r="D3" s="1202"/>
      <c r="E3" s="1202"/>
      <c r="F3" s="1202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</row>
    <row r="4" spans="1:31" ht="57" customHeight="1">
      <c r="A4" s="1203" t="s">
        <v>14</v>
      </c>
      <c r="B4" s="1193" t="s">
        <v>168</v>
      </c>
      <c r="C4" s="1192" t="s">
        <v>169</v>
      </c>
      <c r="D4" s="1192"/>
      <c r="E4" s="1194" t="s">
        <v>170</v>
      </c>
      <c r="F4" s="1194"/>
      <c r="G4" s="1192" t="s">
        <v>171</v>
      </c>
      <c r="H4" s="1192"/>
      <c r="I4" s="1192" t="s">
        <v>172</v>
      </c>
      <c r="J4" s="1192"/>
      <c r="K4" s="1192" t="s">
        <v>173</v>
      </c>
      <c r="L4" s="1192"/>
      <c r="M4" s="1192" t="s">
        <v>174</v>
      </c>
      <c r="N4" s="1192"/>
      <c r="O4" s="1192" t="s">
        <v>290</v>
      </c>
      <c r="P4" s="1192"/>
      <c r="Q4" s="1192" t="s">
        <v>175</v>
      </c>
      <c r="R4" s="1192"/>
      <c r="S4" s="1192" t="s">
        <v>176</v>
      </c>
      <c r="T4" s="1192"/>
      <c r="U4" s="1192" t="s">
        <v>177</v>
      </c>
      <c r="V4" s="1192"/>
      <c r="W4" s="1192" t="s">
        <v>178</v>
      </c>
      <c r="X4" s="1192"/>
      <c r="Y4" s="1192" t="s">
        <v>179</v>
      </c>
      <c r="Z4" s="1192"/>
      <c r="AA4" s="1192" t="s">
        <v>180</v>
      </c>
      <c r="AB4" s="1192"/>
      <c r="AC4" s="1192" t="s">
        <v>181</v>
      </c>
      <c r="AD4" s="1192"/>
    </row>
    <row r="5" spans="1:31" ht="15.75">
      <c r="A5" s="1203"/>
      <c r="B5" s="1193"/>
      <c r="C5" s="411" t="s">
        <v>182</v>
      </c>
      <c r="D5" s="411" t="s">
        <v>183</v>
      </c>
      <c r="E5" s="411" t="s">
        <v>182</v>
      </c>
      <c r="F5" s="411" t="s">
        <v>183</v>
      </c>
      <c r="G5" s="411" t="s">
        <v>182</v>
      </c>
      <c r="H5" s="411" t="s">
        <v>183</v>
      </c>
      <c r="I5" s="411" t="s">
        <v>182</v>
      </c>
      <c r="J5" s="411" t="s">
        <v>183</v>
      </c>
      <c r="K5" s="411" t="s">
        <v>182</v>
      </c>
      <c r="L5" s="411" t="s">
        <v>183</v>
      </c>
      <c r="M5" s="411" t="s">
        <v>182</v>
      </c>
      <c r="N5" s="411" t="s">
        <v>183</v>
      </c>
      <c r="O5" s="411" t="s">
        <v>182</v>
      </c>
      <c r="P5" s="411" t="s">
        <v>183</v>
      </c>
      <c r="Q5" s="411" t="s">
        <v>182</v>
      </c>
      <c r="R5" s="411" t="s">
        <v>183</v>
      </c>
      <c r="S5" s="411" t="s">
        <v>182</v>
      </c>
      <c r="T5" s="411" t="s">
        <v>183</v>
      </c>
      <c r="U5" s="411" t="s">
        <v>182</v>
      </c>
      <c r="V5" s="411" t="s">
        <v>183</v>
      </c>
      <c r="W5" s="411" t="s">
        <v>182</v>
      </c>
      <c r="X5" s="411" t="s">
        <v>183</v>
      </c>
      <c r="Y5" s="411" t="s">
        <v>182</v>
      </c>
      <c r="Z5" s="411" t="s">
        <v>183</v>
      </c>
      <c r="AA5" s="411" t="s">
        <v>182</v>
      </c>
      <c r="AB5" s="411" t="s">
        <v>183</v>
      </c>
      <c r="AC5" s="411" t="s">
        <v>182</v>
      </c>
      <c r="AD5" s="411" t="s">
        <v>183</v>
      </c>
    </row>
    <row r="6" spans="1:31" ht="18.75" customHeight="1">
      <c r="A6" s="412">
        <v>1</v>
      </c>
      <c r="B6" s="413" t="s">
        <v>184</v>
      </c>
      <c r="C6" s="467">
        <v>0</v>
      </c>
      <c r="D6" s="467">
        <v>0</v>
      </c>
      <c r="E6" s="467">
        <v>0</v>
      </c>
      <c r="F6" s="518">
        <v>0</v>
      </c>
      <c r="G6" s="520">
        <v>0</v>
      </c>
      <c r="H6" s="520">
        <v>0</v>
      </c>
      <c r="I6" s="521">
        <v>0</v>
      </c>
      <c r="J6" s="521">
        <v>0</v>
      </c>
      <c r="K6" s="415">
        <v>78</v>
      </c>
      <c r="L6" s="519">
        <v>0</v>
      </c>
      <c r="M6" s="519">
        <v>0</v>
      </c>
      <c r="N6" s="518">
        <v>0</v>
      </c>
      <c r="O6" s="518">
        <v>0</v>
      </c>
      <c r="P6" s="518">
        <v>0</v>
      </c>
      <c r="Q6" s="518">
        <v>0</v>
      </c>
      <c r="R6" s="518">
        <v>0</v>
      </c>
      <c r="S6" s="521">
        <v>0</v>
      </c>
      <c r="T6" s="520">
        <v>0</v>
      </c>
      <c r="U6" s="520">
        <v>0</v>
      </c>
      <c r="V6" s="520">
        <v>0</v>
      </c>
      <c r="W6" s="520">
        <v>0</v>
      </c>
      <c r="X6" s="520">
        <v>0</v>
      </c>
      <c r="Y6" s="415">
        <v>4</v>
      </c>
      <c r="Z6" s="467">
        <v>0</v>
      </c>
      <c r="AA6" s="467">
        <v>0</v>
      </c>
      <c r="AB6" s="467">
        <v>0</v>
      </c>
      <c r="AC6" s="467">
        <v>0</v>
      </c>
      <c r="AD6" s="467">
        <v>0</v>
      </c>
    </row>
    <row r="7" spans="1:31" ht="18.75" customHeight="1">
      <c r="A7" s="414">
        <v>2</v>
      </c>
      <c r="B7" s="415" t="s">
        <v>1</v>
      </c>
      <c r="C7" s="467">
        <v>0</v>
      </c>
      <c r="D7" s="467">
        <v>0</v>
      </c>
      <c r="E7" s="467">
        <v>0</v>
      </c>
      <c r="F7" s="518">
        <v>0</v>
      </c>
      <c r="G7" s="520">
        <v>0</v>
      </c>
      <c r="H7" s="520">
        <v>0</v>
      </c>
      <c r="I7" s="521">
        <v>0</v>
      </c>
      <c r="J7" s="521">
        <v>0</v>
      </c>
      <c r="K7" s="415">
        <v>93</v>
      </c>
      <c r="L7" s="519">
        <v>0</v>
      </c>
      <c r="M7" s="519">
        <v>0</v>
      </c>
      <c r="N7" s="518">
        <v>0</v>
      </c>
      <c r="O7" s="518">
        <v>0</v>
      </c>
      <c r="P7" s="518">
        <v>0</v>
      </c>
      <c r="Q7" s="518">
        <v>0</v>
      </c>
      <c r="R7" s="518">
        <v>0</v>
      </c>
      <c r="S7" s="521">
        <v>0</v>
      </c>
      <c r="T7" s="520">
        <v>0</v>
      </c>
      <c r="U7" s="520">
        <v>0</v>
      </c>
      <c r="V7" s="520">
        <v>0</v>
      </c>
      <c r="W7" s="520">
        <v>0</v>
      </c>
      <c r="X7" s="520">
        <v>0</v>
      </c>
      <c r="Y7" s="415">
        <v>26</v>
      </c>
      <c r="Z7" s="467">
        <v>0</v>
      </c>
      <c r="AA7" s="467">
        <v>0</v>
      </c>
      <c r="AB7" s="467">
        <v>0</v>
      </c>
      <c r="AC7" s="467">
        <v>0</v>
      </c>
      <c r="AD7" s="467">
        <v>0</v>
      </c>
    </row>
    <row r="8" spans="1:31" ht="18.75" customHeight="1">
      <c r="A8" s="414">
        <v>3</v>
      </c>
      <c r="B8" s="415" t="s">
        <v>34</v>
      </c>
      <c r="C8" s="467">
        <v>0</v>
      </c>
      <c r="D8" s="467">
        <v>0</v>
      </c>
      <c r="E8" s="467">
        <v>0</v>
      </c>
      <c r="F8" s="518">
        <v>0</v>
      </c>
      <c r="G8" s="520">
        <v>0</v>
      </c>
      <c r="H8" s="520">
        <v>0</v>
      </c>
      <c r="I8" s="415">
        <v>1</v>
      </c>
      <c r="J8" s="521">
        <v>0</v>
      </c>
      <c r="K8" s="423">
        <v>288</v>
      </c>
      <c r="L8" s="519">
        <v>0</v>
      </c>
      <c r="M8" s="408">
        <v>1</v>
      </c>
      <c r="N8" s="518">
        <v>0</v>
      </c>
      <c r="O8" s="518">
        <v>0</v>
      </c>
      <c r="P8" s="518">
        <v>0</v>
      </c>
      <c r="Q8" s="518">
        <v>0</v>
      </c>
      <c r="R8" s="518">
        <v>0</v>
      </c>
      <c r="S8" s="415">
        <v>8</v>
      </c>
      <c r="T8" s="520">
        <v>0</v>
      </c>
      <c r="U8" s="520">
        <v>0</v>
      </c>
      <c r="V8" s="520">
        <v>0</v>
      </c>
      <c r="W8" s="520">
        <v>0</v>
      </c>
      <c r="X8" s="520">
        <v>0</v>
      </c>
      <c r="Y8" s="415">
        <v>18</v>
      </c>
      <c r="Z8" s="467">
        <v>0</v>
      </c>
      <c r="AA8" s="467">
        <v>0</v>
      </c>
      <c r="AB8" s="467">
        <v>0</v>
      </c>
      <c r="AC8" s="467">
        <v>0</v>
      </c>
      <c r="AD8" s="467">
        <v>0</v>
      </c>
    </row>
    <row r="9" spans="1:31" ht="18.75" customHeight="1">
      <c r="A9" s="414">
        <v>4</v>
      </c>
      <c r="B9" s="415" t="s">
        <v>35</v>
      </c>
      <c r="C9" s="467">
        <v>0</v>
      </c>
      <c r="D9" s="467">
        <v>0</v>
      </c>
      <c r="E9" s="467">
        <v>0</v>
      </c>
      <c r="F9" s="518">
        <v>0</v>
      </c>
      <c r="G9" s="520">
        <v>0</v>
      </c>
      <c r="H9" s="520">
        <v>0</v>
      </c>
      <c r="I9" s="521">
        <v>0</v>
      </c>
      <c r="J9" s="521">
        <v>0</v>
      </c>
      <c r="K9" s="415">
        <v>12</v>
      </c>
      <c r="L9" s="519">
        <v>0</v>
      </c>
      <c r="M9" s="519">
        <v>0</v>
      </c>
      <c r="N9" s="518">
        <v>0</v>
      </c>
      <c r="O9" s="518">
        <v>0</v>
      </c>
      <c r="P9" s="518">
        <v>0</v>
      </c>
      <c r="Q9" s="518">
        <v>0</v>
      </c>
      <c r="R9" s="518">
        <v>0</v>
      </c>
      <c r="S9" s="521">
        <v>0</v>
      </c>
      <c r="T9" s="520">
        <v>0</v>
      </c>
      <c r="U9" s="520">
        <v>0</v>
      </c>
      <c r="V9" s="520">
        <v>0</v>
      </c>
      <c r="W9" s="520">
        <v>0</v>
      </c>
      <c r="X9" s="520">
        <v>0</v>
      </c>
      <c r="Y9" s="415">
        <v>16</v>
      </c>
      <c r="Z9" s="467">
        <v>0</v>
      </c>
      <c r="AA9" s="467">
        <v>0</v>
      </c>
      <c r="AB9" s="467">
        <v>0</v>
      </c>
      <c r="AC9" s="467">
        <v>0</v>
      </c>
      <c r="AD9" s="467">
        <v>0</v>
      </c>
    </row>
    <row r="10" spans="1:31" ht="18.75" customHeight="1">
      <c r="A10" s="414">
        <v>5</v>
      </c>
      <c r="B10" s="415" t="s">
        <v>12</v>
      </c>
      <c r="C10" s="467">
        <v>0</v>
      </c>
      <c r="D10" s="467">
        <v>0</v>
      </c>
      <c r="E10" s="467">
        <v>0</v>
      </c>
      <c r="F10" s="518">
        <v>0</v>
      </c>
      <c r="G10" s="520">
        <v>0</v>
      </c>
      <c r="H10" s="520">
        <v>0</v>
      </c>
      <c r="I10" s="415"/>
      <c r="J10" s="521">
        <v>0</v>
      </c>
      <c r="K10" s="423">
        <v>285</v>
      </c>
      <c r="L10" s="519">
        <v>0</v>
      </c>
      <c r="M10" s="408">
        <v>1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415">
        <v>2</v>
      </c>
      <c r="T10" s="520">
        <v>0</v>
      </c>
      <c r="U10" s="520">
        <v>0</v>
      </c>
      <c r="V10" s="520">
        <v>0</v>
      </c>
      <c r="W10" s="520">
        <v>0</v>
      </c>
      <c r="X10" s="520">
        <v>0</v>
      </c>
      <c r="Y10" s="415">
        <v>11</v>
      </c>
      <c r="Z10" s="467">
        <v>0</v>
      </c>
      <c r="AA10" s="467">
        <v>0</v>
      </c>
      <c r="AB10" s="467">
        <v>0</v>
      </c>
      <c r="AC10" s="467">
        <v>0</v>
      </c>
      <c r="AD10" s="467">
        <v>0</v>
      </c>
    </row>
    <row r="11" spans="1:31" ht="18.75" customHeight="1">
      <c r="A11" s="414">
        <v>6</v>
      </c>
      <c r="B11" s="415" t="s">
        <v>32</v>
      </c>
      <c r="C11" s="467">
        <v>0</v>
      </c>
      <c r="D11" s="467">
        <v>0</v>
      </c>
      <c r="E11" s="467">
        <v>0</v>
      </c>
      <c r="F11" s="518">
        <v>0</v>
      </c>
      <c r="G11" s="415">
        <v>14</v>
      </c>
      <c r="H11" s="520">
        <v>0</v>
      </c>
      <c r="I11" s="415"/>
      <c r="J11" s="521">
        <v>0</v>
      </c>
      <c r="K11" s="415">
        <v>218</v>
      </c>
      <c r="L11" s="519">
        <v>0</v>
      </c>
      <c r="M11" s="519">
        <v>0</v>
      </c>
      <c r="N11" s="518">
        <v>0</v>
      </c>
      <c r="O11" s="518">
        <v>0</v>
      </c>
      <c r="P11" s="518">
        <v>0</v>
      </c>
      <c r="Q11" s="518">
        <v>0</v>
      </c>
      <c r="R11" s="518">
        <v>0</v>
      </c>
      <c r="S11" s="415">
        <v>1</v>
      </c>
      <c r="T11" s="520">
        <v>0</v>
      </c>
      <c r="U11" s="520">
        <v>0</v>
      </c>
      <c r="V11" s="520">
        <v>0</v>
      </c>
      <c r="W11" s="520">
        <v>0</v>
      </c>
      <c r="X11" s="520">
        <v>0</v>
      </c>
      <c r="Y11" s="415">
        <v>16</v>
      </c>
      <c r="Z11" s="467">
        <v>0</v>
      </c>
      <c r="AA11" s="467">
        <v>0</v>
      </c>
      <c r="AB11" s="467">
        <v>0</v>
      </c>
      <c r="AC11" s="467">
        <v>0</v>
      </c>
      <c r="AD11" s="467">
        <v>0</v>
      </c>
    </row>
    <row r="12" spans="1:31" ht="18.75" customHeight="1">
      <c r="A12" s="416">
        <v>7</v>
      </c>
      <c r="B12" s="417" t="s">
        <v>198</v>
      </c>
      <c r="C12" s="467">
        <v>0</v>
      </c>
      <c r="D12" s="467">
        <v>0</v>
      </c>
      <c r="E12" s="467">
        <v>0</v>
      </c>
      <c r="F12" s="518">
        <v>0</v>
      </c>
      <c r="G12" s="520">
        <v>0</v>
      </c>
      <c r="H12" s="520">
        <v>0</v>
      </c>
      <c r="I12" s="520">
        <v>0</v>
      </c>
      <c r="J12" s="520">
        <v>0</v>
      </c>
      <c r="K12" s="521">
        <v>17</v>
      </c>
      <c r="L12" s="519">
        <v>0</v>
      </c>
      <c r="M12" s="519">
        <v>0</v>
      </c>
      <c r="N12" s="518">
        <v>0</v>
      </c>
      <c r="O12" s="518">
        <v>0</v>
      </c>
      <c r="P12" s="518">
        <v>0</v>
      </c>
      <c r="Q12" s="518">
        <v>0</v>
      </c>
      <c r="R12" s="518">
        <v>0</v>
      </c>
      <c r="S12" s="521">
        <v>0</v>
      </c>
      <c r="T12" s="520">
        <v>0</v>
      </c>
      <c r="U12" s="520">
        <v>0</v>
      </c>
      <c r="V12" s="520">
        <v>0</v>
      </c>
      <c r="W12" s="520">
        <v>0</v>
      </c>
      <c r="X12" s="520">
        <v>0</v>
      </c>
      <c r="Y12" s="520">
        <v>8</v>
      </c>
      <c r="Z12" s="467">
        <v>0</v>
      </c>
      <c r="AA12" s="467">
        <v>0</v>
      </c>
      <c r="AB12" s="467">
        <v>0</v>
      </c>
      <c r="AC12" s="467">
        <v>0</v>
      </c>
      <c r="AD12" s="467">
        <v>0</v>
      </c>
    </row>
    <row r="13" spans="1:31" s="22" customFormat="1" ht="23.25" customHeight="1">
      <c r="A13" s="1199" t="s">
        <v>588</v>
      </c>
      <c r="B13" s="1200"/>
      <c r="C13" s="409">
        <v>0</v>
      </c>
      <c r="D13" s="409">
        <v>0</v>
      </c>
      <c r="E13" s="409">
        <v>0</v>
      </c>
      <c r="F13" s="409">
        <v>0</v>
      </c>
      <c r="G13" s="409">
        <f>SUM(G6:G12)</f>
        <v>14</v>
      </c>
      <c r="H13" s="409">
        <f t="shared" ref="H13:AD13" si="0">SUM(H6:H12)</f>
        <v>0</v>
      </c>
      <c r="I13" s="409">
        <f t="shared" si="0"/>
        <v>1</v>
      </c>
      <c r="J13" s="409">
        <f t="shared" si="0"/>
        <v>0</v>
      </c>
      <c r="K13" s="468">
        <f t="shared" si="0"/>
        <v>991</v>
      </c>
      <c r="L13" s="409">
        <f t="shared" si="0"/>
        <v>0</v>
      </c>
      <c r="M13" s="409">
        <f t="shared" si="0"/>
        <v>2</v>
      </c>
      <c r="N13" s="409">
        <f t="shared" si="0"/>
        <v>0</v>
      </c>
      <c r="O13" s="409">
        <f t="shared" si="0"/>
        <v>0</v>
      </c>
      <c r="P13" s="409">
        <f t="shared" si="0"/>
        <v>0</v>
      </c>
      <c r="Q13" s="409">
        <f t="shared" si="0"/>
        <v>0</v>
      </c>
      <c r="R13" s="409">
        <f t="shared" si="0"/>
        <v>0</v>
      </c>
      <c r="S13" s="409">
        <f t="shared" si="0"/>
        <v>11</v>
      </c>
      <c r="T13" s="409">
        <f t="shared" si="0"/>
        <v>0</v>
      </c>
      <c r="U13" s="409">
        <f t="shared" si="0"/>
        <v>0</v>
      </c>
      <c r="V13" s="409">
        <f t="shared" si="0"/>
        <v>0</v>
      </c>
      <c r="W13" s="409">
        <f t="shared" si="0"/>
        <v>0</v>
      </c>
      <c r="X13" s="409">
        <f t="shared" si="0"/>
        <v>0</v>
      </c>
      <c r="Y13" s="468">
        <f t="shared" si="0"/>
        <v>99</v>
      </c>
      <c r="Z13" s="409">
        <f t="shared" si="0"/>
        <v>0</v>
      </c>
      <c r="AA13" s="409">
        <f t="shared" si="0"/>
        <v>0</v>
      </c>
      <c r="AB13" s="409">
        <f t="shared" si="0"/>
        <v>0</v>
      </c>
      <c r="AC13" s="409">
        <f t="shared" si="0"/>
        <v>0</v>
      </c>
      <c r="AD13" s="409">
        <f t="shared" si="0"/>
        <v>0</v>
      </c>
      <c r="AE13" s="469"/>
    </row>
    <row r="14" spans="1:31" ht="21" customHeight="1">
      <c r="A14" s="418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</row>
    <row r="15" spans="1:31" ht="56.25" customHeight="1">
      <c r="A15" s="1206" t="s">
        <v>14</v>
      </c>
      <c r="B15" s="1193" t="s">
        <v>168</v>
      </c>
      <c r="C15" s="1192" t="s">
        <v>185</v>
      </c>
      <c r="D15" s="1192"/>
      <c r="E15" s="1192" t="s">
        <v>186</v>
      </c>
      <c r="F15" s="1192"/>
      <c r="G15" s="1192" t="s">
        <v>187</v>
      </c>
      <c r="H15" s="1192"/>
      <c r="I15" s="1192" t="s">
        <v>188</v>
      </c>
      <c r="J15" s="1192"/>
      <c r="K15" s="1192" t="s">
        <v>189</v>
      </c>
      <c r="L15" s="1192"/>
      <c r="M15" s="1192" t="s">
        <v>447</v>
      </c>
      <c r="N15" s="1192"/>
      <c r="O15" s="1192" t="s">
        <v>190</v>
      </c>
      <c r="P15" s="1192"/>
      <c r="Q15" s="1192" t="s">
        <v>191</v>
      </c>
      <c r="R15" s="1192"/>
      <c r="S15" s="1192" t="s">
        <v>192</v>
      </c>
      <c r="T15" s="1192"/>
      <c r="U15" s="1192" t="s">
        <v>193</v>
      </c>
      <c r="V15" s="1192"/>
      <c r="W15" s="1192" t="s">
        <v>194</v>
      </c>
      <c r="X15" s="1192"/>
      <c r="Y15" s="1192" t="s">
        <v>195</v>
      </c>
      <c r="Z15" s="1192"/>
      <c r="AA15" s="1192" t="s">
        <v>196</v>
      </c>
      <c r="AB15" s="1192"/>
      <c r="AC15" s="1192" t="s">
        <v>197</v>
      </c>
      <c r="AD15" s="1192"/>
    </row>
    <row r="16" spans="1:31" ht="15.75">
      <c r="A16" s="1207"/>
      <c r="B16" s="1193"/>
      <c r="C16" s="411" t="s">
        <v>182</v>
      </c>
      <c r="D16" s="411" t="s">
        <v>183</v>
      </c>
      <c r="E16" s="411" t="s">
        <v>182</v>
      </c>
      <c r="F16" s="411" t="s">
        <v>183</v>
      </c>
      <c r="G16" s="411" t="s">
        <v>182</v>
      </c>
      <c r="H16" s="411" t="s">
        <v>183</v>
      </c>
      <c r="I16" s="411" t="s">
        <v>182</v>
      </c>
      <c r="J16" s="411" t="s">
        <v>183</v>
      </c>
      <c r="K16" s="411" t="s">
        <v>182</v>
      </c>
      <c r="L16" s="411" t="s">
        <v>183</v>
      </c>
      <c r="M16" s="411" t="s">
        <v>182</v>
      </c>
      <c r="N16" s="411" t="s">
        <v>183</v>
      </c>
      <c r="O16" s="411" t="s">
        <v>182</v>
      </c>
      <c r="P16" s="411" t="s">
        <v>183</v>
      </c>
      <c r="Q16" s="411" t="s">
        <v>182</v>
      </c>
      <c r="R16" s="411" t="s">
        <v>183</v>
      </c>
      <c r="S16" s="411" t="s">
        <v>182</v>
      </c>
      <c r="T16" s="411" t="s">
        <v>183</v>
      </c>
      <c r="U16" s="411" t="s">
        <v>182</v>
      </c>
      <c r="V16" s="411" t="s">
        <v>183</v>
      </c>
      <c r="W16" s="411" t="s">
        <v>182</v>
      </c>
      <c r="X16" s="411" t="s">
        <v>183</v>
      </c>
      <c r="Y16" s="411" t="s">
        <v>182</v>
      </c>
      <c r="Z16" s="411" t="s">
        <v>183</v>
      </c>
      <c r="AA16" s="411" t="s">
        <v>182</v>
      </c>
      <c r="AB16" s="411" t="s">
        <v>183</v>
      </c>
      <c r="AC16" s="411" t="s">
        <v>182</v>
      </c>
      <c r="AD16" s="411" t="s">
        <v>183</v>
      </c>
    </row>
    <row r="17" spans="1:30" ht="18" customHeight="1">
      <c r="A17" s="420">
        <v>1</v>
      </c>
      <c r="B17" s="413" t="s">
        <v>184</v>
      </c>
      <c r="C17" s="467">
        <v>0</v>
      </c>
      <c r="D17" s="467">
        <v>0</v>
      </c>
      <c r="E17" s="467">
        <v>0</v>
      </c>
      <c r="F17" s="467">
        <v>0</v>
      </c>
      <c r="G17" s="467">
        <v>0</v>
      </c>
      <c r="H17" s="467">
        <v>0</v>
      </c>
      <c r="I17" s="467">
        <v>0</v>
      </c>
      <c r="J17" s="467">
        <v>0</v>
      </c>
      <c r="K17" s="467">
        <v>0</v>
      </c>
      <c r="L17" s="467">
        <v>0</v>
      </c>
      <c r="M17" s="467">
        <v>0</v>
      </c>
      <c r="N17" s="467">
        <v>0</v>
      </c>
      <c r="O17" s="421">
        <v>152</v>
      </c>
      <c r="P17" s="467">
        <v>0</v>
      </c>
      <c r="Q17" s="467">
        <v>0</v>
      </c>
      <c r="R17" s="467">
        <v>0</v>
      </c>
      <c r="S17" s="413">
        <v>32</v>
      </c>
      <c r="T17" s="467">
        <v>0</v>
      </c>
      <c r="U17" s="467">
        <v>0</v>
      </c>
      <c r="V17" s="467">
        <v>0</v>
      </c>
      <c r="W17" s="467">
        <v>0</v>
      </c>
      <c r="X17" s="467">
        <v>0</v>
      </c>
      <c r="Y17" s="467">
        <v>0</v>
      </c>
      <c r="Z17" s="467">
        <v>0</v>
      </c>
      <c r="AA17" s="467">
        <v>0</v>
      </c>
      <c r="AB17" s="467">
        <v>0</v>
      </c>
      <c r="AC17" s="467">
        <v>0</v>
      </c>
      <c r="AD17" s="467">
        <v>0</v>
      </c>
    </row>
    <row r="18" spans="1:30" ht="18" customHeight="1">
      <c r="A18" s="422">
        <v>7</v>
      </c>
      <c r="B18" s="415" t="s">
        <v>1</v>
      </c>
      <c r="C18" s="467">
        <v>0</v>
      </c>
      <c r="D18" s="467">
        <v>0</v>
      </c>
      <c r="E18" s="467">
        <v>0</v>
      </c>
      <c r="F18" s="467">
        <v>0</v>
      </c>
      <c r="G18" s="467">
        <v>0</v>
      </c>
      <c r="H18" s="467">
        <v>0</v>
      </c>
      <c r="I18" s="467">
        <v>0</v>
      </c>
      <c r="J18" s="467">
        <v>0</v>
      </c>
      <c r="K18" s="467">
        <v>0</v>
      </c>
      <c r="L18" s="467">
        <v>0</v>
      </c>
      <c r="M18" s="467">
        <v>0</v>
      </c>
      <c r="N18" s="467">
        <v>0</v>
      </c>
      <c r="O18" s="423">
        <v>482</v>
      </c>
      <c r="P18" s="467">
        <v>0</v>
      </c>
      <c r="Q18" s="467">
        <v>0</v>
      </c>
      <c r="R18" s="467">
        <v>0</v>
      </c>
      <c r="S18" s="467">
        <v>0</v>
      </c>
      <c r="T18" s="467">
        <v>0</v>
      </c>
      <c r="U18" s="467">
        <v>0</v>
      </c>
      <c r="V18" s="467">
        <v>0</v>
      </c>
      <c r="W18" s="467">
        <v>0</v>
      </c>
      <c r="X18" s="467">
        <v>0</v>
      </c>
      <c r="Y18" s="467">
        <v>0</v>
      </c>
      <c r="Z18" s="467">
        <v>0</v>
      </c>
      <c r="AA18" s="467">
        <v>0</v>
      </c>
      <c r="AB18" s="467">
        <v>0</v>
      </c>
      <c r="AC18" s="467">
        <v>0</v>
      </c>
      <c r="AD18" s="467">
        <v>0</v>
      </c>
    </row>
    <row r="19" spans="1:30" ht="18" customHeight="1">
      <c r="A19" s="422">
        <v>3</v>
      </c>
      <c r="B19" s="415" t="s">
        <v>490</v>
      </c>
      <c r="C19" s="467">
        <v>0</v>
      </c>
      <c r="D19" s="467">
        <v>0</v>
      </c>
      <c r="E19" s="467">
        <v>0</v>
      </c>
      <c r="F19" s="467">
        <v>0</v>
      </c>
      <c r="G19" s="467">
        <v>0</v>
      </c>
      <c r="H19" s="467">
        <v>0</v>
      </c>
      <c r="I19" s="467">
        <v>0</v>
      </c>
      <c r="J19" s="467">
        <v>0</v>
      </c>
      <c r="K19" s="415">
        <v>23</v>
      </c>
      <c r="L19" s="467">
        <v>0</v>
      </c>
      <c r="M19" s="467">
        <v>0</v>
      </c>
      <c r="N19" s="467">
        <v>0</v>
      </c>
      <c r="O19" s="423">
        <v>1195</v>
      </c>
      <c r="P19" s="467">
        <v>0</v>
      </c>
      <c r="Q19" s="467">
        <v>0</v>
      </c>
      <c r="R19" s="467">
        <v>0</v>
      </c>
      <c r="S19" s="415">
        <v>88</v>
      </c>
      <c r="T19" s="467">
        <v>0</v>
      </c>
      <c r="U19" s="467">
        <v>0</v>
      </c>
      <c r="V19" s="467">
        <v>0</v>
      </c>
      <c r="W19" s="467">
        <v>0</v>
      </c>
      <c r="X19" s="467">
        <v>0</v>
      </c>
      <c r="Y19" s="467">
        <v>0</v>
      </c>
      <c r="Z19" s="467">
        <v>0</v>
      </c>
      <c r="AA19" s="415">
        <v>28</v>
      </c>
      <c r="AB19" s="467">
        <v>0</v>
      </c>
      <c r="AC19" s="467">
        <v>0</v>
      </c>
      <c r="AD19" s="467">
        <v>0</v>
      </c>
    </row>
    <row r="20" spans="1:30" ht="18" customHeight="1">
      <c r="A20" s="422">
        <v>4</v>
      </c>
      <c r="B20" s="415" t="s">
        <v>35</v>
      </c>
      <c r="C20" s="467">
        <v>0</v>
      </c>
      <c r="D20" s="467">
        <v>0</v>
      </c>
      <c r="E20" s="467">
        <v>0</v>
      </c>
      <c r="F20" s="467">
        <v>0</v>
      </c>
      <c r="G20" s="467">
        <v>0</v>
      </c>
      <c r="H20" s="467">
        <v>0</v>
      </c>
      <c r="I20" s="467">
        <v>0</v>
      </c>
      <c r="J20" s="467">
        <v>0</v>
      </c>
      <c r="K20" s="415">
        <v>17</v>
      </c>
      <c r="L20" s="467">
        <v>0</v>
      </c>
      <c r="M20" s="467">
        <v>0</v>
      </c>
      <c r="N20" s="467">
        <v>0</v>
      </c>
      <c r="O20" s="423">
        <v>168</v>
      </c>
      <c r="P20" s="467">
        <v>0</v>
      </c>
      <c r="Q20" s="467">
        <v>0</v>
      </c>
      <c r="R20" s="467">
        <v>0</v>
      </c>
      <c r="S20" s="467">
        <v>0</v>
      </c>
      <c r="T20" s="467">
        <v>0</v>
      </c>
      <c r="U20" s="467">
        <v>0</v>
      </c>
      <c r="V20" s="467">
        <v>0</v>
      </c>
      <c r="W20" s="467">
        <v>0</v>
      </c>
      <c r="X20" s="467">
        <v>0</v>
      </c>
      <c r="Y20" s="467">
        <v>0</v>
      </c>
      <c r="Z20" s="467">
        <v>0</v>
      </c>
      <c r="AA20" s="415">
        <v>5</v>
      </c>
      <c r="AB20" s="467">
        <v>0</v>
      </c>
      <c r="AC20" s="467">
        <v>0</v>
      </c>
      <c r="AD20" s="467">
        <v>0</v>
      </c>
    </row>
    <row r="21" spans="1:30" ht="18" customHeight="1">
      <c r="A21" s="422">
        <v>5</v>
      </c>
      <c r="B21" s="415" t="s">
        <v>12</v>
      </c>
      <c r="C21" s="467">
        <v>0</v>
      </c>
      <c r="D21" s="467">
        <v>0</v>
      </c>
      <c r="E21" s="467">
        <v>0</v>
      </c>
      <c r="F21" s="467">
        <v>0</v>
      </c>
      <c r="G21" s="467">
        <v>0</v>
      </c>
      <c r="H21" s="467">
        <v>0</v>
      </c>
      <c r="I21" s="467">
        <v>0</v>
      </c>
      <c r="J21" s="467">
        <v>0</v>
      </c>
      <c r="K21" s="415">
        <v>34</v>
      </c>
      <c r="L21" s="467">
        <v>0</v>
      </c>
      <c r="M21" s="467">
        <v>0</v>
      </c>
      <c r="N21" s="467">
        <v>0</v>
      </c>
      <c r="O21" s="423">
        <v>627</v>
      </c>
      <c r="P21" s="467">
        <v>0</v>
      </c>
      <c r="Q21" s="467">
        <v>0</v>
      </c>
      <c r="R21" s="467">
        <v>0</v>
      </c>
      <c r="S21" s="415">
        <v>20</v>
      </c>
      <c r="T21" s="467">
        <v>0</v>
      </c>
      <c r="U21" s="467">
        <v>0</v>
      </c>
      <c r="V21" s="467">
        <v>0</v>
      </c>
      <c r="W21" s="467">
        <v>0</v>
      </c>
      <c r="X21" s="467">
        <v>0</v>
      </c>
      <c r="Y21" s="467">
        <v>0</v>
      </c>
      <c r="Z21" s="467">
        <v>0</v>
      </c>
      <c r="AA21" s="415">
        <v>34</v>
      </c>
      <c r="AB21" s="467">
        <v>0</v>
      </c>
      <c r="AC21" s="467">
        <v>0</v>
      </c>
      <c r="AD21" s="467">
        <v>0</v>
      </c>
    </row>
    <row r="22" spans="1:30" ht="18" customHeight="1">
      <c r="A22" s="422">
        <v>6</v>
      </c>
      <c r="B22" s="415" t="s">
        <v>32</v>
      </c>
      <c r="C22" s="467">
        <v>0</v>
      </c>
      <c r="D22" s="467">
        <v>0</v>
      </c>
      <c r="E22" s="467">
        <v>0</v>
      </c>
      <c r="F22" s="467">
        <v>0</v>
      </c>
      <c r="G22" s="467">
        <v>0</v>
      </c>
      <c r="H22" s="467">
        <v>0</v>
      </c>
      <c r="I22" s="467">
        <v>0</v>
      </c>
      <c r="J22" s="467">
        <v>0</v>
      </c>
      <c r="K22" s="415">
        <v>5</v>
      </c>
      <c r="L22" s="467">
        <v>0</v>
      </c>
      <c r="M22" s="467">
        <v>0</v>
      </c>
      <c r="N22" s="467">
        <v>0</v>
      </c>
      <c r="O22" s="423">
        <v>1182</v>
      </c>
      <c r="P22" s="467">
        <v>0</v>
      </c>
      <c r="Q22" s="467">
        <v>0</v>
      </c>
      <c r="R22" s="467">
        <v>0</v>
      </c>
      <c r="S22" s="415">
        <v>101</v>
      </c>
      <c r="T22" s="467">
        <v>0</v>
      </c>
      <c r="U22" s="467">
        <v>0</v>
      </c>
      <c r="V22" s="467">
        <v>0</v>
      </c>
      <c r="W22" s="467">
        <v>0</v>
      </c>
      <c r="X22" s="467">
        <v>0</v>
      </c>
      <c r="Y22" s="467">
        <v>0</v>
      </c>
      <c r="Z22" s="467">
        <v>0</v>
      </c>
      <c r="AA22" s="467">
        <v>0</v>
      </c>
      <c r="AB22" s="467">
        <v>0</v>
      </c>
      <c r="AC22" s="467">
        <v>0</v>
      </c>
      <c r="AD22" s="467">
        <v>0</v>
      </c>
    </row>
    <row r="23" spans="1:30" ht="18" customHeight="1">
      <c r="A23" s="424">
        <v>7</v>
      </c>
      <c r="B23" s="417" t="s">
        <v>198</v>
      </c>
      <c r="C23" s="467">
        <v>0</v>
      </c>
      <c r="D23" s="467">
        <v>0</v>
      </c>
      <c r="E23" s="467">
        <v>0</v>
      </c>
      <c r="F23" s="467">
        <v>0</v>
      </c>
      <c r="G23" s="467">
        <v>0</v>
      </c>
      <c r="H23" s="467">
        <v>0</v>
      </c>
      <c r="I23" s="467">
        <v>0</v>
      </c>
      <c r="J23" s="467">
        <v>0</v>
      </c>
      <c r="K23" s="467">
        <v>112</v>
      </c>
      <c r="L23" s="467">
        <v>0</v>
      </c>
      <c r="M23" s="417">
        <v>1</v>
      </c>
      <c r="N23" s="467">
        <v>0</v>
      </c>
      <c r="O23" s="425">
        <v>1</v>
      </c>
      <c r="P23" s="467">
        <v>0</v>
      </c>
      <c r="Q23" s="467">
        <v>0</v>
      </c>
      <c r="R23" s="467">
        <v>0</v>
      </c>
      <c r="S23" s="417">
        <v>30</v>
      </c>
      <c r="T23" s="467">
        <v>0</v>
      </c>
      <c r="U23" s="467">
        <v>0</v>
      </c>
      <c r="V23" s="467">
        <v>0</v>
      </c>
      <c r="W23" s="467">
        <v>0</v>
      </c>
      <c r="X23" s="467">
        <v>0</v>
      </c>
      <c r="Y23" s="467">
        <v>0</v>
      </c>
      <c r="Z23" s="467">
        <v>0</v>
      </c>
      <c r="AA23" s="417">
        <v>12</v>
      </c>
      <c r="AB23" s="467">
        <v>0</v>
      </c>
      <c r="AC23" s="467">
        <v>0</v>
      </c>
      <c r="AD23" s="467">
        <v>0</v>
      </c>
    </row>
    <row r="24" spans="1:30" ht="25.5" customHeight="1">
      <c r="A24" s="1199" t="s">
        <v>475</v>
      </c>
      <c r="B24" s="1200"/>
      <c r="C24" s="409">
        <f>SUM(C17:C23)</f>
        <v>0</v>
      </c>
      <c r="D24" s="409">
        <f t="shared" ref="D24:AD24" si="1">SUM(D17:D23)</f>
        <v>0</v>
      </c>
      <c r="E24" s="409">
        <f t="shared" si="1"/>
        <v>0</v>
      </c>
      <c r="F24" s="409">
        <f t="shared" si="1"/>
        <v>0</v>
      </c>
      <c r="G24" s="409">
        <f t="shared" si="1"/>
        <v>0</v>
      </c>
      <c r="H24" s="409">
        <f t="shared" si="1"/>
        <v>0</v>
      </c>
      <c r="I24" s="409">
        <f t="shared" si="1"/>
        <v>0</v>
      </c>
      <c r="J24" s="409">
        <f t="shared" si="1"/>
        <v>0</v>
      </c>
      <c r="K24" s="409">
        <f t="shared" si="1"/>
        <v>191</v>
      </c>
      <c r="L24" s="426">
        <f t="shared" si="1"/>
        <v>0</v>
      </c>
      <c r="M24" s="426">
        <f t="shared" si="1"/>
        <v>1</v>
      </c>
      <c r="N24" s="426">
        <f t="shared" si="1"/>
        <v>0</v>
      </c>
      <c r="O24" s="427">
        <f t="shared" si="1"/>
        <v>3807</v>
      </c>
      <c r="P24" s="426">
        <f t="shared" si="1"/>
        <v>0</v>
      </c>
      <c r="Q24" s="426">
        <f t="shared" si="1"/>
        <v>0</v>
      </c>
      <c r="R24" s="426">
        <f t="shared" si="1"/>
        <v>0</v>
      </c>
      <c r="S24" s="428">
        <f t="shared" si="1"/>
        <v>271</v>
      </c>
      <c r="T24" s="426">
        <f t="shared" si="1"/>
        <v>0</v>
      </c>
      <c r="U24" s="426">
        <f t="shared" si="1"/>
        <v>0</v>
      </c>
      <c r="V24" s="426">
        <f t="shared" si="1"/>
        <v>0</v>
      </c>
      <c r="W24" s="426">
        <f t="shared" si="1"/>
        <v>0</v>
      </c>
      <c r="X24" s="426">
        <f t="shared" si="1"/>
        <v>0</v>
      </c>
      <c r="Y24" s="426">
        <f t="shared" si="1"/>
        <v>0</v>
      </c>
      <c r="Z24" s="426">
        <f t="shared" si="1"/>
        <v>0</v>
      </c>
      <c r="AA24" s="427">
        <f>SUM(AA17:AA23)</f>
        <v>79</v>
      </c>
      <c r="AB24" s="426">
        <f t="shared" si="1"/>
        <v>0</v>
      </c>
      <c r="AC24" s="426">
        <f t="shared" si="1"/>
        <v>0</v>
      </c>
      <c r="AD24" s="426">
        <f t="shared" si="1"/>
        <v>0</v>
      </c>
    </row>
    <row r="25" spans="1:30" ht="10.5" customHeight="1">
      <c r="A25" s="429"/>
      <c r="B25" s="429"/>
      <c r="C25" s="430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</row>
    <row r="26" spans="1:30" ht="15.75">
      <c r="A26" s="1204" t="s">
        <v>448</v>
      </c>
      <c r="B26" s="1204"/>
      <c r="C26" s="1204"/>
      <c r="D26" s="1204"/>
      <c r="E26" s="1204"/>
      <c r="F26" s="1204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</row>
    <row r="27" spans="1:30" ht="15.75">
      <c r="A27" s="1205"/>
      <c r="B27" s="1205"/>
      <c r="C27" s="1205"/>
      <c r="D27" s="1205"/>
      <c r="E27" s="432"/>
      <c r="F27" s="433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</row>
    <row r="28" spans="1:30" ht="15.75">
      <c r="A28" s="410"/>
      <c r="B28" s="434"/>
      <c r="C28" s="370"/>
      <c r="D28" s="370"/>
      <c r="E28" s="370"/>
      <c r="F28" s="433"/>
      <c r="G28" s="370"/>
      <c r="H28" s="370"/>
      <c r="I28" s="370"/>
      <c r="J28" s="1196"/>
      <c r="K28" s="1196"/>
      <c r="L28" s="1196"/>
      <c r="M28" s="1196"/>
      <c r="N28" s="1196"/>
      <c r="O28" s="1196"/>
      <c r="P28" s="1196"/>
      <c r="Q28" s="370"/>
      <c r="R28" s="370"/>
      <c r="S28" s="370"/>
      <c r="T28" s="370"/>
      <c r="U28" s="1196"/>
      <c r="V28" s="1196"/>
      <c r="W28" s="1196"/>
      <c r="X28" s="1196"/>
      <c r="Y28" s="1196"/>
      <c r="Z28" s="1196"/>
      <c r="AA28" s="1196"/>
      <c r="AB28" s="1196"/>
      <c r="AC28" s="1196"/>
      <c r="AD28" s="1196"/>
    </row>
    <row r="29" spans="1:30">
      <c r="A29" s="410"/>
      <c r="B29" s="434"/>
      <c r="C29" s="370"/>
      <c r="D29" s="370"/>
      <c r="E29" s="370"/>
      <c r="F29" s="370"/>
      <c r="G29" s="370"/>
      <c r="H29" s="370"/>
      <c r="I29" s="370"/>
      <c r="J29" s="1196"/>
      <c r="K29" s="1196"/>
      <c r="L29" s="1196"/>
      <c r="M29" s="1196"/>
      <c r="N29" s="1196"/>
      <c r="O29" s="1196"/>
      <c r="P29" s="1196"/>
      <c r="Q29" s="370"/>
      <c r="R29" s="370"/>
      <c r="S29" s="370"/>
      <c r="T29" s="370"/>
      <c r="U29" s="1197"/>
      <c r="V29" s="1196"/>
      <c r="W29" s="1196"/>
      <c r="X29" s="1196"/>
      <c r="Y29" s="1196"/>
      <c r="Z29" s="1196"/>
      <c r="AA29" s="1196"/>
      <c r="AB29" s="1196"/>
      <c r="AC29" s="1196"/>
      <c r="AD29" s="1196"/>
    </row>
    <row r="30" spans="1:30">
      <c r="A30" s="370"/>
      <c r="B30" s="435"/>
      <c r="C30" s="370"/>
      <c r="D30" s="370"/>
      <c r="E30" s="370"/>
      <c r="F30" s="370"/>
      <c r="G30" s="370"/>
      <c r="H30" s="370"/>
      <c r="I30" s="370"/>
      <c r="J30" s="436"/>
      <c r="K30" s="436"/>
      <c r="L30" s="436"/>
      <c r="M30" s="436"/>
      <c r="N30" s="436"/>
      <c r="O30" s="436"/>
      <c r="P30" s="436"/>
      <c r="Q30" s="370"/>
      <c r="R30" s="370"/>
      <c r="S30" s="370"/>
      <c r="T30" s="370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</row>
    <row r="31" spans="1:30">
      <c r="A31" s="370"/>
      <c r="B31" s="435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</row>
    <row r="32" spans="1:30">
      <c r="A32" s="370"/>
      <c r="B32" s="435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</row>
    <row r="33" spans="1:30">
      <c r="A33" s="370"/>
      <c r="B33" s="435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</row>
    <row r="34" spans="1:30" ht="15.75">
      <c r="A34" s="370"/>
      <c r="B34" s="370"/>
      <c r="C34" s="370"/>
      <c r="D34" s="370"/>
      <c r="E34" s="370"/>
      <c r="F34" s="370"/>
      <c r="G34" s="370"/>
      <c r="H34" s="370"/>
      <c r="I34" s="370"/>
      <c r="J34" s="1195"/>
      <c r="K34" s="1195"/>
      <c r="L34" s="1195"/>
      <c r="M34" s="1195"/>
      <c r="N34" s="1195"/>
      <c r="O34" s="1195"/>
      <c r="P34" s="1195"/>
      <c r="Q34" s="370"/>
      <c r="R34" s="370"/>
      <c r="S34" s="370"/>
      <c r="T34" s="437"/>
      <c r="U34" s="437"/>
      <c r="V34" s="1195"/>
      <c r="W34" s="1195"/>
      <c r="X34" s="1195"/>
      <c r="Y34" s="1195"/>
      <c r="Z34" s="1195"/>
      <c r="AA34" s="1195"/>
      <c r="AB34" s="1195"/>
      <c r="AC34" s="1195"/>
      <c r="AD34" s="437"/>
    </row>
  </sheetData>
  <mergeCells count="45">
    <mergeCell ref="A24:B24"/>
    <mergeCell ref="A26:F26"/>
    <mergeCell ref="A27:D27"/>
    <mergeCell ref="U15:V15"/>
    <mergeCell ref="W15:X15"/>
    <mergeCell ref="A15:A16"/>
    <mergeCell ref="B15:B16"/>
    <mergeCell ref="C15:D15"/>
    <mergeCell ref="E15:F15"/>
    <mergeCell ref="G15:H15"/>
    <mergeCell ref="I15:J15"/>
    <mergeCell ref="K15:L15"/>
    <mergeCell ref="A1:AD1"/>
    <mergeCell ref="A13:B13"/>
    <mergeCell ref="AC15:AD15"/>
    <mergeCell ref="Y15:Z15"/>
    <mergeCell ref="AA15:AB15"/>
    <mergeCell ref="AC4:AD4"/>
    <mergeCell ref="O4:P4"/>
    <mergeCell ref="Q4:R4"/>
    <mergeCell ref="S4:T4"/>
    <mergeCell ref="U4:V4"/>
    <mergeCell ref="Y4:Z4"/>
    <mergeCell ref="AA4:AB4"/>
    <mergeCell ref="W4:X4"/>
    <mergeCell ref="C2:AB2"/>
    <mergeCell ref="A3:F3"/>
    <mergeCell ref="A4:A5"/>
    <mergeCell ref="J34:P34"/>
    <mergeCell ref="V34:AC34"/>
    <mergeCell ref="O15:P15"/>
    <mergeCell ref="Q15:R15"/>
    <mergeCell ref="S15:T15"/>
    <mergeCell ref="M15:N15"/>
    <mergeCell ref="J28:P28"/>
    <mergeCell ref="U28:AD28"/>
    <mergeCell ref="J29:P29"/>
    <mergeCell ref="U29:AD29"/>
    <mergeCell ref="K4:L4"/>
    <mergeCell ref="M4:N4"/>
    <mergeCell ref="B4:B5"/>
    <mergeCell ref="C4:D4"/>
    <mergeCell ref="E4:F4"/>
    <mergeCell ref="G4:H4"/>
    <mergeCell ref="I4:J4"/>
  </mergeCells>
  <phoneticPr fontId="14" type="noConversion"/>
  <pageMargins left="0.2" right="0.21" top="0.49" bottom="0.48" header="0.26" footer="0.36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34"/>
  </sheetPr>
  <dimension ref="A2:K22"/>
  <sheetViews>
    <sheetView zoomScale="75" workbookViewId="0">
      <selection activeCell="A2" sqref="A2:K2"/>
    </sheetView>
  </sheetViews>
  <sheetFormatPr defaultRowHeight="15"/>
  <cols>
    <col min="1" max="1" width="4.25" customWidth="1"/>
    <col min="2" max="2" width="19.5" customWidth="1"/>
    <col min="3" max="3" width="14" customWidth="1"/>
    <col min="4" max="4" width="11.375" customWidth="1"/>
    <col min="5" max="5" width="11.5" customWidth="1"/>
    <col min="6" max="6" width="11.375" customWidth="1"/>
    <col min="7" max="7" width="12" customWidth="1"/>
    <col min="8" max="8" width="10.25" customWidth="1"/>
    <col min="9" max="9" width="8.75" customWidth="1"/>
    <col min="10" max="10" width="11.375" customWidth="1"/>
    <col min="11" max="11" width="10.5" customWidth="1"/>
  </cols>
  <sheetData>
    <row r="2" spans="1:11" ht="18.75">
      <c r="A2" s="1145" t="s">
        <v>40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</row>
    <row r="3" spans="1:11" ht="21.75">
      <c r="A3" s="2"/>
    </row>
    <row r="4" spans="1:11">
      <c r="A4" s="1208" t="s">
        <v>3</v>
      </c>
      <c r="B4" s="1216" t="s">
        <v>38</v>
      </c>
      <c r="C4" s="1208" t="s">
        <v>4</v>
      </c>
      <c r="D4" s="1208" t="s">
        <v>5</v>
      </c>
      <c r="E4" s="1208" t="s">
        <v>6</v>
      </c>
      <c r="F4" s="1208" t="s">
        <v>7</v>
      </c>
      <c r="G4" s="1208" t="s">
        <v>15</v>
      </c>
      <c r="H4" s="1208" t="s">
        <v>8</v>
      </c>
      <c r="I4" s="1208" t="s">
        <v>9</v>
      </c>
      <c r="J4" s="1208" t="s">
        <v>10</v>
      </c>
      <c r="K4" s="1208" t="s">
        <v>11</v>
      </c>
    </row>
    <row r="5" spans="1:11" ht="49.5" customHeight="1">
      <c r="A5" s="1209"/>
      <c r="B5" s="1217"/>
      <c r="C5" s="1209"/>
      <c r="D5" s="1209"/>
      <c r="E5" s="1209"/>
      <c r="F5" s="1209"/>
      <c r="G5" s="1209"/>
      <c r="H5" s="1209"/>
      <c r="I5" s="1209"/>
      <c r="J5" s="1209"/>
      <c r="K5" s="1209"/>
    </row>
    <row r="6" spans="1:11">
      <c r="A6" s="1212">
        <v>1</v>
      </c>
      <c r="B6" s="1214" t="s">
        <v>92</v>
      </c>
      <c r="C6" s="1210">
        <v>0</v>
      </c>
      <c r="D6" s="1210">
        <v>12</v>
      </c>
      <c r="E6" s="1210">
        <v>21</v>
      </c>
      <c r="F6" s="1210">
        <v>63</v>
      </c>
      <c r="G6" s="1210">
        <v>118</v>
      </c>
      <c r="H6" s="1210">
        <v>0</v>
      </c>
      <c r="I6" s="1210">
        <v>0</v>
      </c>
      <c r="J6" s="1210">
        <v>0</v>
      </c>
      <c r="K6" s="1210">
        <v>118</v>
      </c>
    </row>
    <row r="7" spans="1:11">
      <c r="A7" s="1213"/>
      <c r="B7" s="1215"/>
      <c r="C7" s="1211"/>
      <c r="D7" s="1211"/>
      <c r="E7" s="1211"/>
      <c r="F7" s="1211"/>
      <c r="G7" s="1211"/>
      <c r="H7" s="1211"/>
      <c r="I7" s="1211"/>
      <c r="J7" s="1211"/>
      <c r="K7" s="1211"/>
    </row>
    <row r="8" spans="1:11">
      <c r="A8" s="1213">
        <v>2</v>
      </c>
      <c r="B8" s="1215" t="s">
        <v>101</v>
      </c>
      <c r="C8" s="1211">
        <v>15</v>
      </c>
      <c r="D8" s="1211">
        <v>29</v>
      </c>
      <c r="E8" s="1211">
        <v>84</v>
      </c>
      <c r="F8" s="1211">
        <v>184</v>
      </c>
      <c r="G8" s="1211">
        <v>401</v>
      </c>
      <c r="H8" s="1211">
        <v>0</v>
      </c>
      <c r="I8" s="1211">
        <v>7</v>
      </c>
      <c r="J8" s="1211">
        <v>0</v>
      </c>
      <c r="K8" s="1211">
        <v>203</v>
      </c>
    </row>
    <row r="9" spans="1:11">
      <c r="A9" s="1213"/>
      <c r="B9" s="1215"/>
      <c r="C9" s="1211"/>
      <c r="D9" s="1211"/>
      <c r="E9" s="1211"/>
      <c r="F9" s="1211"/>
      <c r="G9" s="1211"/>
      <c r="H9" s="1211"/>
      <c r="I9" s="1211"/>
      <c r="J9" s="1211"/>
      <c r="K9" s="1211"/>
    </row>
    <row r="10" spans="1:11">
      <c r="A10" s="1213">
        <v>3</v>
      </c>
      <c r="B10" s="1215" t="s">
        <v>94</v>
      </c>
      <c r="C10" s="1211">
        <v>4</v>
      </c>
      <c r="D10" s="1211">
        <v>4</v>
      </c>
      <c r="E10" s="1211">
        <v>17</v>
      </c>
      <c r="F10" s="1211">
        <v>70</v>
      </c>
      <c r="G10" s="1211">
        <v>387</v>
      </c>
      <c r="H10" s="1211">
        <v>0</v>
      </c>
      <c r="I10" s="1211">
        <v>1</v>
      </c>
      <c r="J10" s="1211">
        <v>0</v>
      </c>
      <c r="K10" s="1211">
        <v>79</v>
      </c>
    </row>
    <row r="11" spans="1:11">
      <c r="A11" s="1213"/>
      <c r="B11" s="1215"/>
      <c r="C11" s="1211"/>
      <c r="D11" s="1211"/>
      <c r="E11" s="1211"/>
      <c r="F11" s="1211"/>
      <c r="G11" s="1211"/>
      <c r="H11" s="1211"/>
      <c r="I11" s="1211"/>
      <c r="J11" s="1211"/>
      <c r="K11" s="1211"/>
    </row>
    <row r="12" spans="1:11">
      <c r="A12" s="1213">
        <v>4</v>
      </c>
      <c r="B12" s="1215" t="s">
        <v>95</v>
      </c>
      <c r="C12" s="1211">
        <v>9</v>
      </c>
      <c r="D12" s="1211">
        <v>35</v>
      </c>
      <c r="E12" s="1211">
        <v>77</v>
      </c>
      <c r="F12" s="1211">
        <v>217</v>
      </c>
      <c r="G12" s="1211">
        <v>572</v>
      </c>
      <c r="H12" s="1211">
        <v>0</v>
      </c>
      <c r="I12" s="1211">
        <v>14</v>
      </c>
      <c r="J12" s="1211">
        <v>0</v>
      </c>
      <c r="K12" s="1211">
        <v>228</v>
      </c>
    </row>
    <row r="13" spans="1:11">
      <c r="A13" s="1213"/>
      <c r="B13" s="1215"/>
      <c r="C13" s="1211"/>
      <c r="D13" s="1211"/>
      <c r="E13" s="1211"/>
      <c r="F13" s="1211"/>
      <c r="G13" s="1211"/>
      <c r="H13" s="1211"/>
      <c r="I13" s="1211"/>
      <c r="J13" s="1211"/>
      <c r="K13" s="1211"/>
    </row>
    <row r="14" spans="1:11">
      <c r="A14" s="1213">
        <v>5</v>
      </c>
      <c r="B14" s="1215" t="s">
        <v>96</v>
      </c>
      <c r="C14" s="1211">
        <v>3</v>
      </c>
      <c r="D14" s="1211">
        <v>12</v>
      </c>
      <c r="E14" s="1211">
        <v>70</v>
      </c>
      <c r="F14" s="1211">
        <v>224</v>
      </c>
      <c r="G14" s="1211">
        <v>420</v>
      </c>
      <c r="H14" s="1211">
        <v>0</v>
      </c>
      <c r="I14" s="1211">
        <v>7</v>
      </c>
      <c r="J14" s="1211">
        <v>0</v>
      </c>
      <c r="K14" s="1211">
        <v>142</v>
      </c>
    </row>
    <row r="15" spans="1:11">
      <c r="A15" s="1213"/>
      <c r="B15" s="1215"/>
      <c r="C15" s="1211"/>
      <c r="D15" s="1211"/>
      <c r="E15" s="1211"/>
      <c r="F15" s="1211"/>
      <c r="G15" s="1211"/>
      <c r="H15" s="1211"/>
      <c r="I15" s="1211"/>
      <c r="J15" s="1211"/>
      <c r="K15" s="1211"/>
    </row>
    <row r="16" spans="1:11">
      <c r="A16" s="1213">
        <v>6</v>
      </c>
      <c r="B16" s="1215" t="s">
        <v>39</v>
      </c>
      <c r="C16" s="1211">
        <v>10</v>
      </c>
      <c r="D16" s="1211">
        <v>47</v>
      </c>
      <c r="E16" s="1211">
        <v>164</v>
      </c>
      <c r="F16" s="1211">
        <v>472</v>
      </c>
      <c r="G16" s="1211">
        <v>844</v>
      </c>
      <c r="H16" s="1211">
        <v>0</v>
      </c>
      <c r="I16" s="1211">
        <v>33</v>
      </c>
      <c r="J16" s="1211">
        <v>0</v>
      </c>
      <c r="K16" s="1211">
        <v>298</v>
      </c>
    </row>
    <row r="17" spans="1:11">
      <c r="A17" s="1223"/>
      <c r="B17" s="1224"/>
      <c r="C17" s="1218"/>
      <c r="D17" s="1218"/>
      <c r="E17" s="1218"/>
      <c r="F17" s="1218"/>
      <c r="G17" s="1218"/>
      <c r="H17" s="1218"/>
      <c r="I17" s="1218"/>
      <c r="J17" s="1218"/>
      <c r="K17" s="1218"/>
    </row>
    <row r="18" spans="1:11">
      <c r="A18" s="1221"/>
      <c r="B18" s="1130" t="s">
        <v>102</v>
      </c>
      <c r="C18" s="1219">
        <v>41</v>
      </c>
      <c r="D18" s="1219">
        <v>139</v>
      </c>
      <c r="E18" s="1219">
        <v>433</v>
      </c>
      <c r="F18" s="1219">
        <v>1230</v>
      </c>
      <c r="G18" s="1219">
        <v>2742</v>
      </c>
      <c r="H18" s="1219">
        <v>0</v>
      </c>
      <c r="I18" s="1219">
        <v>62</v>
      </c>
      <c r="J18" s="1219">
        <v>0</v>
      </c>
      <c r="K18" s="1219">
        <v>1068</v>
      </c>
    </row>
    <row r="19" spans="1:11">
      <c r="A19" s="1222"/>
      <c r="B19" s="1167"/>
      <c r="C19" s="1220"/>
      <c r="D19" s="1220"/>
      <c r="E19" s="1220"/>
      <c r="F19" s="1220"/>
      <c r="G19" s="1220"/>
      <c r="H19" s="1220"/>
      <c r="I19" s="1220"/>
      <c r="J19" s="1220"/>
      <c r="K19" s="1220"/>
    </row>
    <row r="20" spans="1:11" ht="18.75">
      <c r="A20" s="101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8.75">
      <c r="A21" s="102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mergeCells count="89"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  <mergeCell ref="A14:A15"/>
    <mergeCell ref="C18:C19"/>
    <mergeCell ref="F14:F15"/>
    <mergeCell ref="G14:G15"/>
    <mergeCell ref="B14:B15"/>
    <mergeCell ref="C14:C15"/>
    <mergeCell ref="D14:D15"/>
    <mergeCell ref="E14:E15"/>
    <mergeCell ref="A18:A19"/>
    <mergeCell ref="B18:B19"/>
    <mergeCell ref="D18:D19"/>
    <mergeCell ref="E18:E19"/>
    <mergeCell ref="K16:K17"/>
    <mergeCell ref="F18:F19"/>
    <mergeCell ref="C16:C17"/>
    <mergeCell ref="D16:D17"/>
    <mergeCell ref="G18:G19"/>
    <mergeCell ref="E16:E17"/>
    <mergeCell ref="G16:G17"/>
    <mergeCell ref="F10:F11"/>
    <mergeCell ref="G10:G11"/>
    <mergeCell ref="H12:H13"/>
    <mergeCell ref="I12:I13"/>
    <mergeCell ref="J12:J13"/>
    <mergeCell ref="H14:H15"/>
    <mergeCell ref="J16:J17"/>
    <mergeCell ref="H16:H17"/>
    <mergeCell ref="F12:F13"/>
    <mergeCell ref="I14:I15"/>
    <mergeCell ref="J14:J15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8:A9"/>
    <mergeCell ref="B8:B9"/>
    <mergeCell ref="C8:C9"/>
    <mergeCell ref="H6:H7"/>
    <mergeCell ref="D8:D9"/>
    <mergeCell ref="H8:H9"/>
    <mergeCell ref="G6:G7"/>
    <mergeCell ref="E8:E9"/>
    <mergeCell ref="F8:F9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</mergeCells>
  <phoneticPr fontId="14" type="noConversion"/>
  <pageMargins left="0.57999999999999996" right="0.56000000000000005" top="0.56000000000000005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D269"/>
  <sheetViews>
    <sheetView topLeftCell="A20" zoomScaleNormal="100" workbookViewId="0">
      <selection activeCell="A29" sqref="A29:XFD269"/>
    </sheetView>
  </sheetViews>
  <sheetFormatPr defaultRowHeight="12.75"/>
  <cols>
    <col min="1" max="1" width="3.125" style="1916" customWidth="1"/>
    <col min="2" max="2" width="15.875" style="1916" customWidth="1"/>
    <col min="3" max="3" width="3.875" style="1916" customWidth="1"/>
    <col min="4" max="4" width="4.25" style="1916" customWidth="1"/>
    <col min="5" max="5" width="3.75" style="1916" customWidth="1"/>
    <col min="6" max="6" width="4.25" style="1916" customWidth="1"/>
    <col min="7" max="7" width="4" style="1916" customWidth="1"/>
    <col min="8" max="8" width="4.25" style="1916" customWidth="1"/>
    <col min="9" max="9" width="3.5" style="1916" customWidth="1"/>
    <col min="10" max="10" width="4" style="1916" customWidth="1"/>
    <col min="11" max="11" width="5.875" style="1916" customWidth="1"/>
    <col min="12" max="12" width="3.5" style="1916" customWidth="1"/>
    <col min="13" max="13" width="3.875" style="1916" customWidth="1"/>
    <col min="14" max="14" width="3.625" style="1916" customWidth="1"/>
    <col min="15" max="15" width="7" style="1916" customWidth="1"/>
    <col min="16" max="17" width="3.25" style="1916" customWidth="1"/>
    <col min="18" max="18" width="4.25" style="1916" customWidth="1"/>
    <col min="19" max="19" width="5.875" style="1916" customWidth="1"/>
    <col min="20" max="20" width="3.25" style="1916" customWidth="1"/>
    <col min="21" max="21" width="3.5" style="1916" customWidth="1"/>
    <col min="22" max="22" width="3.375" style="1916" customWidth="1"/>
    <col min="23" max="23" width="3.875" style="1916" customWidth="1"/>
    <col min="24" max="24" width="3.375" style="1916" customWidth="1"/>
    <col min="25" max="25" width="6.625" style="1916" customWidth="1"/>
    <col min="26" max="26" width="3.5" style="1916" customWidth="1"/>
    <col min="27" max="27" width="3.375" style="1916" customWidth="1"/>
    <col min="28" max="28" width="3.875" style="1916" customWidth="1"/>
    <col min="29" max="30" width="3.75" style="1916" customWidth="1"/>
    <col min="31" max="108" width="0" style="1916" hidden="1" customWidth="1"/>
    <col min="109" max="16384" width="9" style="1916"/>
  </cols>
  <sheetData>
    <row r="1" spans="1:30" ht="3.75" customHeight="1"/>
    <row r="2" spans="1:30" ht="44.25" customHeight="1">
      <c r="A2" s="1923" t="s">
        <v>936</v>
      </c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1923"/>
      <c r="Y2" s="1923"/>
      <c r="Z2" s="1923"/>
      <c r="AA2" s="1923"/>
      <c r="AB2" s="1923"/>
      <c r="AC2" s="1923"/>
      <c r="AD2" s="1923"/>
    </row>
    <row r="3" spans="1:30" ht="42.75" customHeight="1">
      <c r="A3" s="1924" t="s">
        <v>14</v>
      </c>
      <c r="B3" s="1917" t="s">
        <v>168</v>
      </c>
      <c r="C3" s="1917" t="s">
        <v>169</v>
      </c>
      <c r="D3" s="1917"/>
      <c r="E3" s="1925" t="s">
        <v>170</v>
      </c>
      <c r="F3" s="1925"/>
      <c r="G3" s="1917" t="s">
        <v>171</v>
      </c>
      <c r="H3" s="1917"/>
      <c r="I3" s="1917" t="s">
        <v>172</v>
      </c>
      <c r="J3" s="1917"/>
      <c r="K3" s="1917" t="s">
        <v>173</v>
      </c>
      <c r="L3" s="1917"/>
      <c r="M3" s="1917" t="s">
        <v>852</v>
      </c>
      <c r="N3" s="1917"/>
      <c r="O3" s="1917" t="s">
        <v>290</v>
      </c>
      <c r="P3" s="1917"/>
      <c r="Q3" s="1917" t="s">
        <v>787</v>
      </c>
      <c r="R3" s="1917"/>
      <c r="S3" s="1917" t="s">
        <v>786</v>
      </c>
      <c r="T3" s="1917"/>
      <c r="U3" s="1917" t="s">
        <v>177</v>
      </c>
      <c r="V3" s="1917"/>
      <c r="W3" s="1924" t="s">
        <v>178</v>
      </c>
      <c r="X3" s="1924"/>
      <c r="Y3" s="1917" t="s">
        <v>179</v>
      </c>
      <c r="Z3" s="1917"/>
      <c r="AA3" s="1917" t="s">
        <v>180</v>
      </c>
      <c r="AB3" s="1917"/>
      <c r="AC3" s="1917" t="s">
        <v>181</v>
      </c>
      <c r="AD3" s="1917"/>
    </row>
    <row r="4" spans="1:30" ht="14.25" customHeight="1">
      <c r="A4" s="1924"/>
      <c r="B4" s="1917"/>
      <c r="C4" s="1926" t="s">
        <v>182</v>
      </c>
      <c r="D4" s="1926" t="s">
        <v>183</v>
      </c>
      <c r="E4" s="1926" t="s">
        <v>182</v>
      </c>
      <c r="F4" s="1926" t="s">
        <v>183</v>
      </c>
      <c r="G4" s="1926" t="s">
        <v>182</v>
      </c>
      <c r="H4" s="1926" t="s">
        <v>183</v>
      </c>
      <c r="I4" s="1926" t="s">
        <v>182</v>
      </c>
      <c r="J4" s="1926" t="s">
        <v>183</v>
      </c>
      <c r="K4" s="1926" t="s">
        <v>182</v>
      </c>
      <c r="L4" s="1926" t="s">
        <v>183</v>
      </c>
      <c r="M4" s="1926" t="s">
        <v>182</v>
      </c>
      <c r="N4" s="1926" t="s">
        <v>183</v>
      </c>
      <c r="O4" s="1926" t="s">
        <v>182</v>
      </c>
      <c r="P4" s="1926" t="s">
        <v>183</v>
      </c>
      <c r="Q4" s="1926" t="s">
        <v>182</v>
      </c>
      <c r="R4" s="1926" t="s">
        <v>183</v>
      </c>
      <c r="S4" s="1926" t="s">
        <v>182</v>
      </c>
      <c r="T4" s="1926" t="s">
        <v>183</v>
      </c>
      <c r="U4" s="1926" t="s">
        <v>182</v>
      </c>
      <c r="V4" s="1926" t="s">
        <v>183</v>
      </c>
      <c r="W4" s="1926" t="s">
        <v>182</v>
      </c>
      <c r="X4" s="1926" t="s">
        <v>183</v>
      </c>
      <c r="Y4" s="1926" t="s">
        <v>182</v>
      </c>
      <c r="Z4" s="1926" t="s">
        <v>183</v>
      </c>
      <c r="AA4" s="1926" t="s">
        <v>182</v>
      </c>
      <c r="AB4" s="1926" t="s">
        <v>183</v>
      </c>
      <c r="AC4" s="1926" t="s">
        <v>182</v>
      </c>
      <c r="AD4" s="1926" t="s">
        <v>183</v>
      </c>
    </row>
    <row r="5" spans="1:30" ht="21" customHeight="1">
      <c r="A5" s="1927">
        <v>1</v>
      </c>
      <c r="B5" s="1928" t="str">
        <f>TCMR!B16</f>
        <v xml:space="preserve">TP Tuyên Quang   </v>
      </c>
      <c r="C5" s="1523">
        <v>0</v>
      </c>
      <c r="D5" s="1523">
        <v>0</v>
      </c>
      <c r="E5" s="1523">
        <v>0</v>
      </c>
      <c r="F5" s="1523">
        <v>0</v>
      </c>
      <c r="G5" s="1523">
        <v>0</v>
      </c>
      <c r="H5" s="1523">
        <v>0</v>
      </c>
      <c r="I5" s="1523">
        <v>0</v>
      </c>
      <c r="J5" s="1929">
        <v>0</v>
      </c>
      <c r="K5" s="1521">
        <v>36</v>
      </c>
      <c r="L5" s="1929">
        <v>0</v>
      </c>
      <c r="M5" s="1929">
        <v>0</v>
      </c>
      <c r="N5" s="1523">
        <v>0</v>
      </c>
      <c r="O5" s="1523">
        <v>548</v>
      </c>
      <c r="P5" s="1523">
        <v>0</v>
      </c>
      <c r="Q5" s="1523">
        <v>0</v>
      </c>
      <c r="R5" s="1523">
        <v>0</v>
      </c>
      <c r="S5" s="1523">
        <v>1</v>
      </c>
      <c r="T5" s="1523">
        <v>0</v>
      </c>
      <c r="U5" s="1523">
        <v>0</v>
      </c>
      <c r="V5" s="1523">
        <v>0</v>
      </c>
      <c r="W5" s="1523">
        <v>0</v>
      </c>
      <c r="X5" s="1523">
        <v>0</v>
      </c>
      <c r="Y5" s="1523">
        <v>20</v>
      </c>
      <c r="Z5" s="1523">
        <v>0</v>
      </c>
      <c r="AA5" s="1523">
        <v>0</v>
      </c>
      <c r="AB5" s="1523">
        <v>0</v>
      </c>
      <c r="AC5" s="1523">
        <v>0</v>
      </c>
      <c r="AD5" s="1523">
        <v>0</v>
      </c>
    </row>
    <row r="6" spans="1:30" ht="21" customHeight="1">
      <c r="A6" s="1930">
        <v>2</v>
      </c>
      <c r="B6" s="1931" t="str">
        <f>TCMR!B17</f>
        <v xml:space="preserve">H. Yên Sơn </v>
      </c>
      <c r="C6" s="1523">
        <v>0</v>
      </c>
      <c r="D6" s="1523">
        <v>0</v>
      </c>
      <c r="E6" s="1523">
        <v>0</v>
      </c>
      <c r="F6" s="1523">
        <v>0</v>
      </c>
      <c r="G6" s="1523">
        <v>0</v>
      </c>
      <c r="H6" s="1523">
        <v>0</v>
      </c>
      <c r="I6" s="1523">
        <v>0</v>
      </c>
      <c r="J6" s="1929">
        <v>0</v>
      </c>
      <c r="K6" s="1521">
        <v>602</v>
      </c>
      <c r="L6" s="1929">
        <v>0</v>
      </c>
      <c r="M6" s="1929">
        <v>0</v>
      </c>
      <c r="N6" s="1523">
        <v>0</v>
      </c>
      <c r="O6" s="1523">
        <v>5</v>
      </c>
      <c r="P6" s="1523">
        <v>0</v>
      </c>
      <c r="Q6" s="1523">
        <v>0</v>
      </c>
      <c r="R6" s="1523">
        <v>0</v>
      </c>
      <c r="S6" s="1523">
        <v>1</v>
      </c>
      <c r="T6" s="1523">
        <v>0</v>
      </c>
      <c r="U6" s="1523">
        <v>0</v>
      </c>
      <c r="V6" s="1523">
        <v>0</v>
      </c>
      <c r="W6" s="1523">
        <v>0</v>
      </c>
      <c r="X6" s="1523">
        <v>0</v>
      </c>
      <c r="Y6" s="1523">
        <v>92</v>
      </c>
      <c r="Z6" s="1523">
        <v>0</v>
      </c>
      <c r="AA6" s="1523">
        <v>0</v>
      </c>
      <c r="AB6" s="1523">
        <v>0</v>
      </c>
      <c r="AC6" s="1523">
        <v>0</v>
      </c>
      <c r="AD6" s="1523">
        <v>0</v>
      </c>
    </row>
    <row r="7" spans="1:30" ht="21" customHeight="1">
      <c r="A7" s="1930">
        <v>3</v>
      </c>
      <c r="B7" s="1931" t="str">
        <f>TCMR!B18</f>
        <v xml:space="preserve">H. Sơn Dương </v>
      </c>
      <c r="C7" s="1523">
        <v>0</v>
      </c>
      <c r="D7" s="1523">
        <v>0</v>
      </c>
      <c r="E7" s="1523">
        <v>0</v>
      </c>
      <c r="F7" s="1523">
        <v>0</v>
      </c>
      <c r="G7" s="1523">
        <v>3</v>
      </c>
      <c r="H7" s="1523">
        <v>0</v>
      </c>
      <c r="I7" s="1523">
        <v>0</v>
      </c>
      <c r="J7" s="1929">
        <v>0</v>
      </c>
      <c r="K7" s="1521">
        <v>431</v>
      </c>
      <c r="L7" s="1929">
        <v>0</v>
      </c>
      <c r="M7" s="1929">
        <v>0</v>
      </c>
      <c r="N7" s="1523">
        <v>0</v>
      </c>
      <c r="O7" s="1523">
        <v>4</v>
      </c>
      <c r="P7" s="1523">
        <v>0</v>
      </c>
      <c r="Q7" s="1523">
        <v>0</v>
      </c>
      <c r="R7" s="1523">
        <v>0</v>
      </c>
      <c r="S7" s="1523">
        <v>2</v>
      </c>
      <c r="T7" s="1523">
        <v>0</v>
      </c>
      <c r="U7" s="1523">
        <v>1</v>
      </c>
      <c r="V7" s="1523">
        <v>1</v>
      </c>
      <c r="W7" s="1523">
        <v>0</v>
      </c>
      <c r="X7" s="1523">
        <v>0</v>
      </c>
      <c r="Y7" s="1523">
        <v>45</v>
      </c>
      <c r="Z7" s="1523">
        <v>0</v>
      </c>
      <c r="AA7" s="1523">
        <v>0</v>
      </c>
      <c r="AB7" s="1523">
        <v>0</v>
      </c>
      <c r="AC7" s="1523">
        <v>0</v>
      </c>
      <c r="AD7" s="1523">
        <v>0</v>
      </c>
    </row>
    <row r="8" spans="1:30" ht="21" customHeight="1">
      <c r="A8" s="1930">
        <v>4</v>
      </c>
      <c r="B8" s="1931" t="str">
        <f>TCMR!B19</f>
        <v>H. Hàm Yên</v>
      </c>
      <c r="C8" s="1523">
        <v>0</v>
      </c>
      <c r="D8" s="1523">
        <v>0</v>
      </c>
      <c r="E8" s="1523">
        <v>0</v>
      </c>
      <c r="F8" s="1523">
        <v>0</v>
      </c>
      <c r="G8" s="1523">
        <v>0</v>
      </c>
      <c r="H8" s="1523">
        <v>0</v>
      </c>
      <c r="I8" s="1523">
        <v>0</v>
      </c>
      <c r="J8" s="1929">
        <v>0</v>
      </c>
      <c r="K8" s="1521">
        <v>60</v>
      </c>
      <c r="L8" s="1929">
        <v>0</v>
      </c>
      <c r="M8" s="1929">
        <v>1</v>
      </c>
      <c r="N8" s="1523">
        <v>0</v>
      </c>
      <c r="O8" s="1523">
        <v>8</v>
      </c>
      <c r="P8" s="1523">
        <v>0</v>
      </c>
      <c r="Q8" s="1523">
        <v>0</v>
      </c>
      <c r="R8" s="1523">
        <v>0</v>
      </c>
      <c r="S8" s="1523">
        <v>2</v>
      </c>
      <c r="T8" s="1523">
        <v>0</v>
      </c>
      <c r="U8" s="1523">
        <v>1</v>
      </c>
      <c r="V8" s="1523">
        <v>1</v>
      </c>
      <c r="W8" s="1523">
        <v>0</v>
      </c>
      <c r="X8" s="1523">
        <v>0</v>
      </c>
      <c r="Y8" s="1523">
        <v>18</v>
      </c>
      <c r="Z8" s="1523">
        <v>0</v>
      </c>
      <c r="AA8" s="1523">
        <v>0</v>
      </c>
      <c r="AB8" s="1523">
        <v>0</v>
      </c>
      <c r="AC8" s="1523">
        <v>0</v>
      </c>
      <c r="AD8" s="1523">
        <v>0</v>
      </c>
    </row>
    <row r="9" spans="1:30" ht="21" customHeight="1">
      <c r="A9" s="1930">
        <v>5</v>
      </c>
      <c r="B9" s="1931" t="str">
        <f>TCMR!B20</f>
        <v>H. Chiêm Hoá</v>
      </c>
      <c r="C9" s="1523">
        <v>0</v>
      </c>
      <c r="D9" s="1523">
        <v>0</v>
      </c>
      <c r="E9" s="1523">
        <v>0</v>
      </c>
      <c r="F9" s="1523">
        <v>0</v>
      </c>
      <c r="G9" s="1523">
        <v>0</v>
      </c>
      <c r="H9" s="1523">
        <v>0</v>
      </c>
      <c r="I9" s="1523">
        <v>0</v>
      </c>
      <c r="J9" s="1929">
        <v>0</v>
      </c>
      <c r="K9" s="1521">
        <v>380</v>
      </c>
      <c r="L9" s="1929">
        <v>0</v>
      </c>
      <c r="M9" s="1929">
        <v>0</v>
      </c>
      <c r="N9" s="1523">
        <v>0</v>
      </c>
      <c r="O9" s="1523">
        <v>0</v>
      </c>
      <c r="P9" s="1523">
        <v>0</v>
      </c>
      <c r="Q9" s="1523">
        <v>0</v>
      </c>
      <c r="R9" s="1523">
        <v>0</v>
      </c>
      <c r="S9" s="1523">
        <v>1</v>
      </c>
      <c r="T9" s="1523">
        <v>0</v>
      </c>
      <c r="U9" s="1523">
        <v>0</v>
      </c>
      <c r="V9" s="1523">
        <v>0</v>
      </c>
      <c r="W9" s="1523">
        <v>0</v>
      </c>
      <c r="X9" s="1523">
        <v>0</v>
      </c>
      <c r="Y9" s="1523">
        <v>38</v>
      </c>
      <c r="Z9" s="1523">
        <v>0</v>
      </c>
      <c r="AA9" s="1523">
        <v>0</v>
      </c>
      <c r="AB9" s="1523">
        <v>0</v>
      </c>
      <c r="AC9" s="1523">
        <v>0</v>
      </c>
      <c r="AD9" s="1523">
        <v>0</v>
      </c>
    </row>
    <row r="10" spans="1:30" ht="21" customHeight="1">
      <c r="A10" s="1930">
        <v>6</v>
      </c>
      <c r="B10" s="1931" t="str">
        <f>TCMR!B21</f>
        <v>H. Na Hang</v>
      </c>
      <c r="C10" s="1523">
        <v>0</v>
      </c>
      <c r="D10" s="1523">
        <v>0</v>
      </c>
      <c r="E10" s="1523">
        <v>0</v>
      </c>
      <c r="F10" s="1523">
        <v>0</v>
      </c>
      <c r="G10" s="1523">
        <v>0</v>
      </c>
      <c r="H10" s="1523">
        <v>0</v>
      </c>
      <c r="I10" s="1523">
        <v>0</v>
      </c>
      <c r="J10" s="1929">
        <v>0</v>
      </c>
      <c r="K10" s="1521">
        <v>104</v>
      </c>
      <c r="L10" s="1929">
        <v>0</v>
      </c>
      <c r="M10" s="1929">
        <v>0</v>
      </c>
      <c r="N10" s="1523">
        <v>0</v>
      </c>
      <c r="O10" s="1523">
        <v>1</v>
      </c>
      <c r="P10" s="1523">
        <v>0</v>
      </c>
      <c r="Q10" s="1523">
        <v>0</v>
      </c>
      <c r="R10" s="1523">
        <v>0</v>
      </c>
      <c r="S10" s="1523">
        <v>0</v>
      </c>
      <c r="T10" s="1523">
        <v>0</v>
      </c>
      <c r="U10" s="1523">
        <v>0</v>
      </c>
      <c r="V10" s="1523">
        <v>0</v>
      </c>
      <c r="W10" s="1523">
        <v>0</v>
      </c>
      <c r="X10" s="1523">
        <v>0</v>
      </c>
      <c r="Y10" s="1523">
        <v>5</v>
      </c>
      <c r="Z10" s="1523">
        <v>0</v>
      </c>
      <c r="AA10" s="1523">
        <v>0</v>
      </c>
      <c r="AB10" s="1523">
        <v>0</v>
      </c>
      <c r="AC10" s="1523">
        <v>0</v>
      </c>
      <c r="AD10" s="1523">
        <v>0</v>
      </c>
    </row>
    <row r="11" spans="1:30" ht="21" customHeight="1">
      <c r="A11" s="1932">
        <v>7</v>
      </c>
      <c r="B11" s="1933" t="str">
        <f>TCMR!B22</f>
        <v xml:space="preserve">H. Lâm Bình  </v>
      </c>
      <c r="C11" s="1523">
        <v>0</v>
      </c>
      <c r="D11" s="1523">
        <v>0</v>
      </c>
      <c r="E11" s="1523">
        <v>0</v>
      </c>
      <c r="F11" s="1523">
        <v>0</v>
      </c>
      <c r="G11" s="1523">
        <v>0</v>
      </c>
      <c r="H11" s="1523">
        <v>0</v>
      </c>
      <c r="I11" s="1523">
        <v>0</v>
      </c>
      <c r="J11" s="1523">
        <v>0</v>
      </c>
      <c r="K11" s="1929">
        <v>120</v>
      </c>
      <c r="L11" s="1929">
        <v>0</v>
      </c>
      <c r="M11" s="1929">
        <v>0</v>
      </c>
      <c r="N11" s="1523">
        <v>0</v>
      </c>
      <c r="O11" s="1523">
        <v>0</v>
      </c>
      <c r="P11" s="1523">
        <v>0</v>
      </c>
      <c r="Q11" s="1523">
        <v>0</v>
      </c>
      <c r="R11" s="1523">
        <v>0</v>
      </c>
      <c r="S11" s="1523">
        <v>0</v>
      </c>
      <c r="T11" s="1523">
        <v>0</v>
      </c>
      <c r="U11" s="1523">
        <v>0</v>
      </c>
      <c r="V11" s="1523">
        <v>0</v>
      </c>
      <c r="W11" s="1523">
        <v>0</v>
      </c>
      <c r="X11" s="1523">
        <v>0</v>
      </c>
      <c r="Y11" s="1523">
        <v>7</v>
      </c>
      <c r="Z11" s="1523">
        <v>0</v>
      </c>
      <c r="AA11" s="1523">
        <v>0</v>
      </c>
      <c r="AB11" s="1523">
        <v>0</v>
      </c>
      <c r="AC11" s="1523">
        <v>0</v>
      </c>
      <c r="AD11" s="1523">
        <v>0</v>
      </c>
    </row>
    <row r="12" spans="1:30" ht="21" customHeight="1">
      <c r="A12" s="1934" t="s">
        <v>857</v>
      </c>
      <c r="B12" s="1935"/>
      <c r="C12" s="1936">
        <f>SUM(C5:C11)</f>
        <v>0</v>
      </c>
      <c r="D12" s="1936">
        <f t="shared" ref="D12:AD12" si="0">SUM(D5:D11)</f>
        <v>0</v>
      </c>
      <c r="E12" s="1936">
        <f t="shared" si="0"/>
        <v>0</v>
      </c>
      <c r="F12" s="1936">
        <f t="shared" si="0"/>
        <v>0</v>
      </c>
      <c r="G12" s="1936">
        <f t="shared" si="0"/>
        <v>3</v>
      </c>
      <c r="H12" s="1936">
        <f t="shared" si="0"/>
        <v>0</v>
      </c>
      <c r="I12" s="1936">
        <f t="shared" si="0"/>
        <v>0</v>
      </c>
      <c r="J12" s="1936">
        <f t="shared" si="0"/>
        <v>0</v>
      </c>
      <c r="K12" s="1936">
        <f t="shared" si="0"/>
        <v>1733</v>
      </c>
      <c r="L12" s="1936">
        <f t="shared" si="0"/>
        <v>0</v>
      </c>
      <c r="M12" s="1936">
        <f t="shared" si="0"/>
        <v>1</v>
      </c>
      <c r="N12" s="1936">
        <f t="shared" si="0"/>
        <v>0</v>
      </c>
      <c r="O12" s="1936">
        <f t="shared" si="0"/>
        <v>566</v>
      </c>
      <c r="P12" s="1936">
        <f t="shared" si="0"/>
        <v>0</v>
      </c>
      <c r="Q12" s="1936">
        <f t="shared" si="0"/>
        <v>0</v>
      </c>
      <c r="R12" s="1936">
        <f t="shared" si="0"/>
        <v>0</v>
      </c>
      <c r="S12" s="1936">
        <f t="shared" si="0"/>
        <v>7</v>
      </c>
      <c r="T12" s="1936">
        <f t="shared" si="0"/>
        <v>0</v>
      </c>
      <c r="U12" s="1936">
        <f t="shared" si="0"/>
        <v>2</v>
      </c>
      <c r="V12" s="1936">
        <f t="shared" si="0"/>
        <v>2</v>
      </c>
      <c r="W12" s="1936">
        <f t="shared" si="0"/>
        <v>0</v>
      </c>
      <c r="X12" s="1936">
        <f t="shared" si="0"/>
        <v>0</v>
      </c>
      <c r="Y12" s="1936">
        <f t="shared" si="0"/>
        <v>225</v>
      </c>
      <c r="Z12" s="1936">
        <f t="shared" si="0"/>
        <v>0</v>
      </c>
      <c r="AA12" s="1936">
        <f t="shared" si="0"/>
        <v>0</v>
      </c>
      <c r="AB12" s="1936">
        <f t="shared" si="0"/>
        <v>0</v>
      </c>
      <c r="AC12" s="1936">
        <f t="shared" si="0"/>
        <v>0</v>
      </c>
      <c r="AD12" s="1936">
        <f t="shared" si="0"/>
        <v>0</v>
      </c>
    </row>
    <row r="13" spans="1:30" ht="25.5" customHeight="1">
      <c r="A13" s="1937"/>
      <c r="B13" s="1938"/>
      <c r="C13" s="1938"/>
      <c r="D13" s="1938"/>
      <c r="E13" s="1938"/>
      <c r="F13" s="1938"/>
      <c r="G13" s="1938"/>
      <c r="H13" s="1938"/>
      <c r="I13" s="1938"/>
      <c r="J13" s="1938"/>
      <c r="K13" s="1938"/>
      <c r="L13" s="1938"/>
      <c r="M13" s="1938"/>
      <c r="N13" s="1938"/>
      <c r="O13" s="1938"/>
      <c r="P13" s="1938"/>
      <c r="Q13" s="1938"/>
      <c r="R13" s="1938"/>
      <c r="S13" s="1938"/>
      <c r="T13" s="1938"/>
      <c r="U13" s="1938"/>
      <c r="V13" s="1938"/>
      <c r="W13" s="1938"/>
      <c r="X13" s="1938"/>
      <c r="Y13" s="1938"/>
      <c r="Z13" s="1938"/>
      <c r="AA13" s="1938"/>
      <c r="AB13" s="1938"/>
      <c r="AC13" s="1938"/>
      <c r="AD13" s="1938"/>
    </row>
    <row r="14" spans="1:30" ht="51" customHeight="1">
      <c r="A14" s="1939" t="s">
        <v>14</v>
      </c>
      <c r="B14" s="1917" t="s">
        <v>168</v>
      </c>
      <c r="C14" s="1917" t="s">
        <v>799</v>
      </c>
      <c r="D14" s="1917"/>
      <c r="E14" s="1917" t="s">
        <v>798</v>
      </c>
      <c r="F14" s="1917"/>
      <c r="G14" s="1917" t="s">
        <v>175</v>
      </c>
      <c r="H14" s="1917"/>
      <c r="I14" s="1917" t="s">
        <v>188</v>
      </c>
      <c r="J14" s="1917"/>
      <c r="K14" s="1917" t="s">
        <v>189</v>
      </c>
      <c r="L14" s="1917"/>
      <c r="M14" s="1917" t="s">
        <v>447</v>
      </c>
      <c r="N14" s="1917"/>
      <c r="O14" s="1917" t="s">
        <v>190</v>
      </c>
      <c r="P14" s="1917"/>
      <c r="Q14" s="1924" t="s">
        <v>191</v>
      </c>
      <c r="R14" s="1924"/>
      <c r="S14" s="1917" t="s">
        <v>192</v>
      </c>
      <c r="T14" s="1917"/>
      <c r="U14" s="1917" t="s">
        <v>193</v>
      </c>
      <c r="V14" s="1917"/>
      <c r="W14" s="1917" t="s">
        <v>194</v>
      </c>
      <c r="X14" s="1917"/>
      <c r="Y14" s="1917" t="s">
        <v>615</v>
      </c>
      <c r="Z14" s="1917"/>
      <c r="AA14" s="1917" t="s">
        <v>195</v>
      </c>
      <c r="AB14" s="1917"/>
      <c r="AC14" s="1924" t="s">
        <v>197</v>
      </c>
      <c r="AD14" s="1924"/>
    </row>
    <row r="15" spans="1:30" ht="14.25" customHeight="1">
      <c r="A15" s="1940"/>
      <c r="B15" s="1917"/>
      <c r="C15" s="1926" t="s">
        <v>182</v>
      </c>
      <c r="D15" s="1926" t="s">
        <v>183</v>
      </c>
      <c r="E15" s="1926" t="s">
        <v>182</v>
      </c>
      <c r="F15" s="1926" t="s">
        <v>183</v>
      </c>
      <c r="G15" s="1926" t="s">
        <v>182</v>
      </c>
      <c r="H15" s="1926" t="s">
        <v>183</v>
      </c>
      <c r="I15" s="1926" t="s">
        <v>182</v>
      </c>
      <c r="J15" s="1926" t="s">
        <v>183</v>
      </c>
      <c r="K15" s="1926" t="s">
        <v>182</v>
      </c>
      <c r="L15" s="1926" t="s">
        <v>183</v>
      </c>
      <c r="M15" s="1926" t="s">
        <v>182</v>
      </c>
      <c r="N15" s="1926" t="s">
        <v>183</v>
      </c>
      <c r="O15" s="1926" t="s">
        <v>182</v>
      </c>
      <c r="P15" s="1926" t="s">
        <v>183</v>
      </c>
      <c r="Q15" s="1926" t="s">
        <v>182</v>
      </c>
      <c r="R15" s="1926" t="s">
        <v>183</v>
      </c>
      <c r="S15" s="1926" t="s">
        <v>182</v>
      </c>
      <c r="T15" s="1926" t="s">
        <v>183</v>
      </c>
      <c r="U15" s="1926" t="s">
        <v>182</v>
      </c>
      <c r="V15" s="1926" t="s">
        <v>183</v>
      </c>
      <c r="W15" s="1926" t="s">
        <v>182</v>
      </c>
      <c r="X15" s="1926" t="s">
        <v>183</v>
      </c>
      <c r="Y15" s="1926" t="s">
        <v>182</v>
      </c>
      <c r="Z15" s="1926" t="s">
        <v>183</v>
      </c>
      <c r="AA15" s="1926" t="s">
        <v>182</v>
      </c>
      <c r="AB15" s="1926" t="s">
        <v>183</v>
      </c>
      <c r="AC15" s="1926" t="s">
        <v>182</v>
      </c>
      <c r="AD15" s="1926" t="s">
        <v>183</v>
      </c>
    </row>
    <row r="16" spans="1:30" ht="19.5" customHeight="1">
      <c r="A16" s="1927">
        <v>1</v>
      </c>
      <c r="B16" s="1928" t="str">
        <f>TCMR!B16</f>
        <v xml:space="preserve">TP Tuyên Quang   </v>
      </c>
      <c r="C16" s="1523">
        <v>0</v>
      </c>
      <c r="D16" s="1523">
        <v>0</v>
      </c>
      <c r="E16" s="1523">
        <v>0</v>
      </c>
      <c r="F16" s="1523">
        <v>0</v>
      </c>
      <c r="G16" s="1523">
        <v>0</v>
      </c>
      <c r="H16" s="1523">
        <v>0</v>
      </c>
      <c r="I16" s="1523">
        <v>0</v>
      </c>
      <c r="J16" s="1523">
        <v>0</v>
      </c>
      <c r="K16" s="1523">
        <v>14</v>
      </c>
      <c r="L16" s="1523">
        <v>0</v>
      </c>
      <c r="M16" s="1523">
        <v>0</v>
      </c>
      <c r="N16" s="1523">
        <v>0</v>
      </c>
      <c r="O16" s="1941">
        <v>98</v>
      </c>
      <c r="P16" s="1523">
        <v>0</v>
      </c>
      <c r="Q16" s="1523">
        <v>0</v>
      </c>
      <c r="R16" s="1523">
        <v>0</v>
      </c>
      <c r="S16" s="1522">
        <v>65</v>
      </c>
      <c r="T16" s="1523">
        <v>0</v>
      </c>
      <c r="U16" s="1523">
        <v>0</v>
      </c>
      <c r="V16" s="1523">
        <v>0</v>
      </c>
      <c r="W16" s="1523">
        <v>0</v>
      </c>
      <c r="X16" s="1523">
        <v>0</v>
      </c>
      <c r="Y16" s="1523">
        <v>26</v>
      </c>
      <c r="Z16" s="1523">
        <v>0</v>
      </c>
      <c r="AA16" s="1523">
        <v>0</v>
      </c>
      <c r="AB16" s="1523">
        <v>0</v>
      </c>
      <c r="AC16" s="1523">
        <v>0</v>
      </c>
      <c r="AD16" s="1523">
        <v>0</v>
      </c>
    </row>
    <row r="17" spans="1:30" ht="19.5" customHeight="1">
      <c r="A17" s="1930">
        <v>2</v>
      </c>
      <c r="B17" s="1931" t="str">
        <f>TCMR!B17</f>
        <v xml:space="preserve">H. Yên Sơn </v>
      </c>
      <c r="C17" s="1523">
        <v>0</v>
      </c>
      <c r="D17" s="1523">
        <v>0</v>
      </c>
      <c r="E17" s="1523">
        <v>0</v>
      </c>
      <c r="F17" s="1523">
        <v>0</v>
      </c>
      <c r="G17" s="1523">
        <v>0</v>
      </c>
      <c r="H17" s="1523">
        <v>0</v>
      </c>
      <c r="I17" s="1523">
        <v>0</v>
      </c>
      <c r="J17" s="1523">
        <v>0</v>
      </c>
      <c r="K17" s="1523">
        <v>17</v>
      </c>
      <c r="L17" s="1523">
        <v>0</v>
      </c>
      <c r="M17" s="1523">
        <v>0</v>
      </c>
      <c r="N17" s="1523">
        <v>0</v>
      </c>
      <c r="O17" s="1521">
        <v>864</v>
      </c>
      <c r="P17" s="1523">
        <v>0</v>
      </c>
      <c r="Q17" s="1523">
        <v>0</v>
      </c>
      <c r="R17" s="1523">
        <v>0</v>
      </c>
      <c r="S17" s="1523">
        <v>589</v>
      </c>
      <c r="T17" s="1523">
        <v>0</v>
      </c>
      <c r="U17" s="1523">
        <v>0</v>
      </c>
      <c r="V17" s="1523">
        <v>0</v>
      </c>
      <c r="W17" s="1523">
        <v>0</v>
      </c>
      <c r="X17" s="1523">
        <v>0</v>
      </c>
      <c r="Y17" s="1523">
        <v>15</v>
      </c>
      <c r="Z17" s="1523">
        <v>0</v>
      </c>
      <c r="AA17" s="1523">
        <v>0</v>
      </c>
      <c r="AB17" s="1523">
        <v>0</v>
      </c>
      <c r="AC17" s="1523">
        <v>0</v>
      </c>
      <c r="AD17" s="1523">
        <v>0</v>
      </c>
    </row>
    <row r="18" spans="1:30" ht="19.5" customHeight="1">
      <c r="A18" s="1930">
        <v>3</v>
      </c>
      <c r="B18" s="1931" t="str">
        <f>TCMR!B18</f>
        <v xml:space="preserve">H. Sơn Dương </v>
      </c>
      <c r="C18" s="1523">
        <v>0</v>
      </c>
      <c r="D18" s="1523">
        <v>0</v>
      </c>
      <c r="E18" s="1523">
        <v>0</v>
      </c>
      <c r="F18" s="1523">
        <v>0</v>
      </c>
      <c r="G18" s="1523">
        <v>0</v>
      </c>
      <c r="H18" s="1523">
        <v>0</v>
      </c>
      <c r="I18" s="1523">
        <v>0</v>
      </c>
      <c r="J18" s="1523">
        <v>0</v>
      </c>
      <c r="K18" s="1523">
        <v>10</v>
      </c>
      <c r="L18" s="1523">
        <v>0</v>
      </c>
      <c r="M18" s="1523">
        <v>0</v>
      </c>
      <c r="N18" s="1523">
        <v>0</v>
      </c>
      <c r="O18" s="1521">
        <v>991</v>
      </c>
      <c r="P18" s="1523">
        <v>0</v>
      </c>
      <c r="Q18" s="1523">
        <v>0</v>
      </c>
      <c r="R18" s="1523">
        <v>0</v>
      </c>
      <c r="S18" s="1522">
        <v>385</v>
      </c>
      <c r="T18" s="1523">
        <v>0</v>
      </c>
      <c r="U18" s="1523">
        <v>0</v>
      </c>
      <c r="V18" s="1523">
        <v>0</v>
      </c>
      <c r="W18" s="1523">
        <v>0</v>
      </c>
      <c r="X18" s="1523">
        <v>0</v>
      </c>
      <c r="Y18" s="1523">
        <v>16</v>
      </c>
      <c r="Z18" s="1523">
        <v>0</v>
      </c>
      <c r="AA18" s="1523">
        <v>0</v>
      </c>
      <c r="AB18" s="1523">
        <v>0</v>
      </c>
      <c r="AC18" s="1523">
        <v>0</v>
      </c>
      <c r="AD18" s="1523">
        <v>0</v>
      </c>
    </row>
    <row r="19" spans="1:30" ht="19.5" customHeight="1">
      <c r="A19" s="1930">
        <v>4</v>
      </c>
      <c r="B19" s="1931" t="str">
        <f>TCMR!B19</f>
        <v>H. Hàm Yên</v>
      </c>
      <c r="C19" s="1523">
        <v>0</v>
      </c>
      <c r="D19" s="1523">
        <v>0</v>
      </c>
      <c r="E19" s="1523">
        <v>0</v>
      </c>
      <c r="F19" s="1523">
        <v>0</v>
      </c>
      <c r="G19" s="1523">
        <v>0</v>
      </c>
      <c r="H19" s="1523">
        <v>0</v>
      </c>
      <c r="I19" s="1523">
        <v>0</v>
      </c>
      <c r="J19" s="1523">
        <v>0</v>
      </c>
      <c r="K19" s="1523">
        <v>2</v>
      </c>
      <c r="L19" s="1523">
        <v>0</v>
      </c>
      <c r="M19" s="1523">
        <v>0</v>
      </c>
      <c r="N19" s="1523">
        <v>0</v>
      </c>
      <c r="O19" s="1521">
        <v>109</v>
      </c>
      <c r="P19" s="1523">
        <v>0</v>
      </c>
      <c r="Q19" s="1523">
        <v>0</v>
      </c>
      <c r="R19" s="1523">
        <v>0</v>
      </c>
      <c r="S19" s="1523">
        <v>43</v>
      </c>
      <c r="T19" s="1523">
        <v>0</v>
      </c>
      <c r="U19" s="1523">
        <v>0</v>
      </c>
      <c r="V19" s="1523">
        <v>0</v>
      </c>
      <c r="W19" s="1523">
        <v>0</v>
      </c>
      <c r="X19" s="1523">
        <v>0</v>
      </c>
      <c r="Y19" s="1523">
        <v>33</v>
      </c>
      <c r="Z19" s="1523">
        <v>0</v>
      </c>
      <c r="AA19" s="1523">
        <v>0</v>
      </c>
      <c r="AB19" s="1523">
        <v>0</v>
      </c>
      <c r="AC19" s="1523">
        <v>0</v>
      </c>
      <c r="AD19" s="1523">
        <v>0</v>
      </c>
    </row>
    <row r="20" spans="1:30" ht="19.5" customHeight="1">
      <c r="A20" s="1930">
        <v>5</v>
      </c>
      <c r="B20" s="1931" t="str">
        <f>TCMR!B20</f>
        <v>H. Chiêm Hoá</v>
      </c>
      <c r="C20" s="1523">
        <v>0</v>
      </c>
      <c r="D20" s="1523">
        <v>0</v>
      </c>
      <c r="E20" s="1523">
        <v>0</v>
      </c>
      <c r="F20" s="1523">
        <v>0</v>
      </c>
      <c r="G20" s="1523">
        <v>0</v>
      </c>
      <c r="H20" s="1523">
        <v>0</v>
      </c>
      <c r="I20" s="1523">
        <v>0</v>
      </c>
      <c r="J20" s="1523">
        <v>0</v>
      </c>
      <c r="K20" s="1523">
        <v>15</v>
      </c>
      <c r="L20" s="1523">
        <v>0</v>
      </c>
      <c r="M20" s="1523">
        <v>0</v>
      </c>
      <c r="N20" s="1523">
        <v>0</v>
      </c>
      <c r="O20" s="1521">
        <v>929</v>
      </c>
      <c r="P20" s="1523">
        <v>0</v>
      </c>
      <c r="Q20" s="1523">
        <v>0</v>
      </c>
      <c r="R20" s="1523">
        <v>0</v>
      </c>
      <c r="S20" s="1522">
        <v>265</v>
      </c>
      <c r="T20" s="1523">
        <v>0</v>
      </c>
      <c r="U20" s="1523">
        <v>0</v>
      </c>
      <c r="V20" s="1523">
        <v>0</v>
      </c>
      <c r="W20" s="1523">
        <v>0</v>
      </c>
      <c r="X20" s="1523">
        <v>0</v>
      </c>
      <c r="Y20" s="1523">
        <v>0</v>
      </c>
      <c r="Z20" s="1523">
        <v>0</v>
      </c>
      <c r="AA20" s="1523">
        <v>0</v>
      </c>
      <c r="AB20" s="1523">
        <v>0</v>
      </c>
      <c r="AC20" s="1523">
        <v>0</v>
      </c>
      <c r="AD20" s="1523">
        <v>0</v>
      </c>
    </row>
    <row r="21" spans="1:30" ht="19.5" customHeight="1">
      <c r="A21" s="1930">
        <v>6</v>
      </c>
      <c r="B21" s="1931" t="str">
        <f>TCMR!B21</f>
        <v>H. Na Hang</v>
      </c>
      <c r="C21" s="1523">
        <v>0</v>
      </c>
      <c r="D21" s="1523">
        <v>0</v>
      </c>
      <c r="E21" s="1523">
        <v>0</v>
      </c>
      <c r="F21" s="1523">
        <v>0</v>
      </c>
      <c r="G21" s="1523">
        <v>0</v>
      </c>
      <c r="H21" s="1523">
        <v>0</v>
      </c>
      <c r="I21" s="1523">
        <v>0</v>
      </c>
      <c r="J21" s="1523">
        <v>0</v>
      </c>
      <c r="K21" s="1523">
        <v>2</v>
      </c>
      <c r="L21" s="1523">
        <v>0</v>
      </c>
      <c r="M21" s="1523">
        <v>0</v>
      </c>
      <c r="N21" s="1523">
        <v>0</v>
      </c>
      <c r="O21" s="1521">
        <v>230</v>
      </c>
      <c r="P21" s="1523">
        <v>0</v>
      </c>
      <c r="Q21" s="1523">
        <v>0</v>
      </c>
      <c r="R21" s="1523">
        <v>0</v>
      </c>
      <c r="S21" s="1522">
        <v>81</v>
      </c>
      <c r="T21" s="1523">
        <v>0</v>
      </c>
      <c r="U21" s="1523">
        <v>0</v>
      </c>
      <c r="V21" s="1523">
        <v>0</v>
      </c>
      <c r="W21" s="1523">
        <v>0</v>
      </c>
      <c r="X21" s="1523">
        <v>0</v>
      </c>
      <c r="Y21" s="1523">
        <v>0</v>
      </c>
      <c r="Z21" s="1523">
        <v>0</v>
      </c>
      <c r="AA21" s="1523">
        <v>0</v>
      </c>
      <c r="AB21" s="1523">
        <v>0</v>
      </c>
      <c r="AC21" s="1523">
        <v>0</v>
      </c>
      <c r="AD21" s="1523">
        <v>0</v>
      </c>
    </row>
    <row r="22" spans="1:30" ht="19.5" customHeight="1">
      <c r="A22" s="1930">
        <v>7</v>
      </c>
      <c r="B22" s="1933" t="str">
        <f>TCMR!B22</f>
        <v xml:space="preserve">H. Lâm Bình  </v>
      </c>
      <c r="C22" s="1523">
        <v>0</v>
      </c>
      <c r="D22" s="1523">
        <v>0</v>
      </c>
      <c r="E22" s="1523">
        <v>0</v>
      </c>
      <c r="F22" s="1523">
        <v>0</v>
      </c>
      <c r="G22" s="1523">
        <v>0</v>
      </c>
      <c r="H22" s="1523">
        <v>0</v>
      </c>
      <c r="I22" s="1523">
        <v>0</v>
      </c>
      <c r="J22" s="1523">
        <v>0</v>
      </c>
      <c r="K22" s="1523">
        <v>0</v>
      </c>
      <c r="L22" s="1523">
        <v>0</v>
      </c>
      <c r="M22" s="1523">
        <v>1</v>
      </c>
      <c r="N22" s="1523">
        <v>0</v>
      </c>
      <c r="O22" s="1522">
        <v>281</v>
      </c>
      <c r="P22" s="1523">
        <v>0</v>
      </c>
      <c r="Q22" s="1523">
        <v>0</v>
      </c>
      <c r="R22" s="1523">
        <v>0</v>
      </c>
      <c r="S22" s="1522">
        <v>77</v>
      </c>
      <c r="T22" s="1523">
        <v>0</v>
      </c>
      <c r="U22" s="1523">
        <v>0</v>
      </c>
      <c r="V22" s="1523">
        <v>0</v>
      </c>
      <c r="W22" s="1523">
        <v>0</v>
      </c>
      <c r="X22" s="1523">
        <v>0</v>
      </c>
      <c r="Y22" s="1523">
        <v>1</v>
      </c>
      <c r="Z22" s="1523">
        <v>0</v>
      </c>
      <c r="AA22" s="1523">
        <v>0</v>
      </c>
      <c r="AB22" s="1523">
        <v>0</v>
      </c>
      <c r="AC22" s="1523">
        <v>0</v>
      </c>
      <c r="AD22" s="1523">
        <v>0</v>
      </c>
    </row>
    <row r="23" spans="1:30" ht="21" customHeight="1">
      <c r="A23" s="1934" t="str">
        <f>A12</f>
        <v>Cộng 09 tháng</v>
      </c>
      <c r="B23" s="1935"/>
      <c r="C23" s="1942">
        <f t="shared" ref="C23:AD23" si="1">SUM(C16:C22)</f>
        <v>0</v>
      </c>
      <c r="D23" s="1942">
        <f t="shared" si="1"/>
        <v>0</v>
      </c>
      <c r="E23" s="1942">
        <f t="shared" si="1"/>
        <v>0</v>
      </c>
      <c r="F23" s="1942">
        <f t="shared" si="1"/>
        <v>0</v>
      </c>
      <c r="G23" s="1942">
        <f t="shared" si="1"/>
        <v>0</v>
      </c>
      <c r="H23" s="1942">
        <f t="shared" si="1"/>
        <v>0</v>
      </c>
      <c r="I23" s="1942">
        <f t="shared" si="1"/>
        <v>0</v>
      </c>
      <c r="J23" s="1942">
        <f t="shared" si="1"/>
        <v>0</v>
      </c>
      <c r="K23" s="1942">
        <f t="shared" si="1"/>
        <v>60</v>
      </c>
      <c r="L23" s="1942">
        <f t="shared" si="1"/>
        <v>0</v>
      </c>
      <c r="M23" s="1942">
        <f t="shared" si="1"/>
        <v>1</v>
      </c>
      <c r="N23" s="1942">
        <f t="shared" si="1"/>
        <v>0</v>
      </c>
      <c r="O23" s="1943">
        <f t="shared" si="1"/>
        <v>3502</v>
      </c>
      <c r="P23" s="1942">
        <f t="shared" si="1"/>
        <v>0</v>
      </c>
      <c r="Q23" s="1942">
        <f t="shared" si="1"/>
        <v>0</v>
      </c>
      <c r="R23" s="1942">
        <f t="shared" si="1"/>
        <v>0</v>
      </c>
      <c r="S23" s="1943">
        <f t="shared" si="1"/>
        <v>1505</v>
      </c>
      <c r="T23" s="1942">
        <f t="shared" si="1"/>
        <v>0</v>
      </c>
      <c r="U23" s="1942">
        <f t="shared" si="1"/>
        <v>0</v>
      </c>
      <c r="V23" s="1942">
        <f t="shared" si="1"/>
        <v>0</v>
      </c>
      <c r="W23" s="1942">
        <f t="shared" si="1"/>
        <v>0</v>
      </c>
      <c r="X23" s="1942">
        <f t="shared" si="1"/>
        <v>0</v>
      </c>
      <c r="Y23" s="1942">
        <f t="shared" si="1"/>
        <v>91</v>
      </c>
      <c r="Z23" s="1942">
        <f t="shared" si="1"/>
        <v>0</v>
      </c>
      <c r="AA23" s="1942">
        <f t="shared" si="1"/>
        <v>0</v>
      </c>
      <c r="AB23" s="1942">
        <f t="shared" si="1"/>
        <v>0</v>
      </c>
      <c r="AC23" s="1942">
        <f t="shared" si="1"/>
        <v>0</v>
      </c>
      <c r="AD23" s="1942">
        <f t="shared" si="1"/>
        <v>0</v>
      </c>
    </row>
    <row r="24" spans="1:30" ht="13.5">
      <c r="A24" s="1944" t="s">
        <v>937</v>
      </c>
      <c r="B24" s="1944"/>
      <c r="C24" s="1944"/>
      <c r="D24" s="1944"/>
      <c r="E24" s="1944"/>
      <c r="F24" s="1944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</row>
    <row r="25" spans="1:30" ht="15" customHeight="1">
      <c r="A25" s="1918" t="s">
        <v>891</v>
      </c>
      <c r="B25" s="1918"/>
      <c r="C25" s="1918"/>
      <c r="D25" s="1918"/>
      <c r="E25" s="1918"/>
      <c r="F25" s="1918"/>
      <c r="G25" s="1919"/>
      <c r="H25" s="1919"/>
      <c r="I25" s="1919"/>
      <c r="J25" s="1919"/>
      <c r="K25" s="1919"/>
      <c r="L25" s="1919"/>
      <c r="M25" s="1919"/>
      <c r="N25" s="1919"/>
      <c r="O25" s="1919"/>
      <c r="P25" s="1919"/>
      <c r="Q25" s="1919"/>
      <c r="R25" s="1919"/>
      <c r="S25" s="1919"/>
      <c r="T25" s="1919"/>
      <c r="U25" s="1919"/>
      <c r="V25" s="1919"/>
      <c r="W25" s="1919"/>
      <c r="X25" s="1919"/>
      <c r="Y25" s="1919"/>
      <c r="Z25" s="1919"/>
      <c r="AA25" s="1919"/>
      <c r="AB25" s="1919"/>
      <c r="AC25" s="1919"/>
      <c r="AD25" s="1919"/>
    </row>
    <row r="26" spans="1:30" ht="15" customHeight="1">
      <c r="A26" s="1946" t="s">
        <v>889</v>
      </c>
      <c r="B26" s="1946"/>
      <c r="C26" s="1946"/>
      <c r="D26" s="1946"/>
      <c r="E26" s="1946"/>
      <c r="F26" s="1946"/>
      <c r="G26" s="1946"/>
      <c r="H26" s="1946"/>
      <c r="I26" s="1946"/>
      <c r="J26" s="1946"/>
      <c r="K26" s="1946"/>
      <c r="L26" s="1946"/>
      <c r="M26" s="1946"/>
      <c r="N26" s="1946"/>
      <c r="O26" s="1946"/>
      <c r="P26" s="1946"/>
      <c r="Q26" s="1946"/>
      <c r="R26" s="1946"/>
      <c r="S26" s="1946"/>
      <c r="T26" s="1946"/>
      <c r="U26" s="1946"/>
      <c r="V26" s="1946"/>
      <c r="W26" s="1946"/>
      <c r="X26" s="1946"/>
      <c r="Y26" s="1946"/>
      <c r="Z26" s="1946"/>
      <c r="AA26" s="1946"/>
      <c r="AB26" s="1946"/>
      <c r="AC26" s="1946"/>
      <c r="AD26" s="1946"/>
    </row>
    <row r="27" spans="1:30" ht="15" customHeight="1">
      <c r="A27" s="1947" t="s">
        <v>890</v>
      </c>
      <c r="B27" s="1947"/>
      <c r="C27" s="1947"/>
      <c r="D27" s="1947"/>
      <c r="E27" s="1947"/>
      <c r="F27" s="1947"/>
      <c r="G27" s="1947"/>
      <c r="H27" s="1947"/>
      <c r="I27" s="1947"/>
      <c r="J27" s="1947"/>
      <c r="K27" s="1947"/>
      <c r="L27" s="1947"/>
      <c r="M27" s="1947"/>
      <c r="N27" s="1947"/>
      <c r="O27" s="1947"/>
      <c r="P27" s="1947"/>
      <c r="Q27" s="1947"/>
      <c r="R27" s="1947"/>
      <c r="S27" s="1947"/>
      <c r="T27" s="1947"/>
      <c r="U27" s="1947"/>
      <c r="V27" s="1947"/>
      <c r="W27" s="1947"/>
      <c r="X27" s="1947"/>
      <c r="Y27" s="1947"/>
      <c r="Z27" s="1947"/>
      <c r="AA27" s="1947"/>
      <c r="AB27" s="1947"/>
      <c r="AC27" s="1947"/>
      <c r="AD27" s="1947"/>
    </row>
    <row r="28" spans="1:30" ht="15" customHeight="1">
      <c r="A28" s="1947"/>
      <c r="B28" s="1947"/>
      <c r="C28" s="1947"/>
      <c r="D28" s="1947"/>
      <c r="E28" s="1947"/>
      <c r="F28" s="1947"/>
      <c r="G28" s="1947"/>
      <c r="H28" s="1947"/>
      <c r="I28" s="1947"/>
      <c r="J28" s="1947"/>
      <c r="K28" s="1947"/>
      <c r="L28" s="1947"/>
      <c r="M28" s="1947"/>
      <c r="N28" s="1947"/>
      <c r="O28" s="1947"/>
      <c r="P28" s="1947"/>
      <c r="Q28" s="1947"/>
      <c r="R28" s="1947"/>
      <c r="S28" s="1947"/>
      <c r="T28" s="1947"/>
      <c r="U28" s="1947"/>
      <c r="V28" s="1947"/>
      <c r="W28" s="1947"/>
      <c r="X28" s="1947"/>
      <c r="Y28" s="1947"/>
      <c r="Z28" s="1947"/>
      <c r="AA28" s="1947"/>
      <c r="AB28" s="1947"/>
      <c r="AC28" s="1947"/>
      <c r="AD28" s="1947"/>
    </row>
    <row r="29" spans="1:30" ht="15" hidden="1" customHeight="1">
      <c r="A29" s="1920"/>
      <c r="B29" s="1920"/>
      <c r="C29" s="1920"/>
      <c r="D29" s="1920"/>
      <c r="E29" s="1920"/>
      <c r="F29" s="1920"/>
      <c r="G29" s="1921"/>
      <c r="H29" s="1921"/>
      <c r="I29" s="1921"/>
      <c r="J29" s="1921"/>
      <c r="K29" s="1921"/>
      <c r="L29" s="1921"/>
      <c r="M29" s="1921"/>
      <c r="N29" s="1921"/>
      <c r="O29" s="1921"/>
      <c r="P29" s="1921"/>
      <c r="Q29" s="1921"/>
      <c r="R29" s="1921"/>
      <c r="S29" s="1921"/>
      <c r="T29" s="1921"/>
      <c r="U29" s="1921"/>
      <c r="V29" s="1921"/>
      <c r="W29" s="1921"/>
      <c r="X29" s="1921"/>
      <c r="Y29" s="1921"/>
      <c r="Z29" s="1921"/>
      <c r="AA29" s="1921"/>
      <c r="AB29" s="1921"/>
      <c r="AC29" s="1921"/>
      <c r="AD29" s="1921"/>
    </row>
    <row r="30" spans="1:30" ht="15" hidden="1" customHeight="1">
      <c r="A30" s="1948"/>
      <c r="B30" s="1948"/>
      <c r="C30" s="1948"/>
      <c r="D30" s="1948"/>
      <c r="E30" s="1948"/>
      <c r="F30" s="1948"/>
      <c r="G30" s="1948"/>
      <c r="H30" s="1948"/>
      <c r="I30" s="1948"/>
      <c r="J30" s="1948"/>
      <c r="K30" s="1948"/>
      <c r="L30" s="1948"/>
      <c r="M30" s="1948"/>
      <c r="N30" s="1948"/>
      <c r="O30" s="1948"/>
      <c r="P30" s="1948"/>
      <c r="Q30" s="1948"/>
      <c r="R30" s="1948"/>
      <c r="S30" s="1948"/>
      <c r="T30" s="1948"/>
      <c r="U30" s="1948"/>
      <c r="V30" s="1948"/>
      <c r="W30" s="1948"/>
      <c r="X30" s="1948"/>
      <c r="Y30" s="1948"/>
      <c r="Z30" s="1948"/>
      <c r="AA30" s="1948"/>
      <c r="AB30" s="1948"/>
      <c r="AC30" s="1948"/>
      <c r="AD30" s="1948"/>
    </row>
    <row r="31" spans="1:30" hidden="1">
      <c r="A31" s="1938"/>
      <c r="B31" s="1949"/>
      <c r="C31" s="1938"/>
      <c r="D31" s="1938"/>
      <c r="E31" s="1938"/>
      <c r="F31" s="1938"/>
      <c r="G31" s="1938"/>
      <c r="H31" s="1938"/>
      <c r="I31" s="1938"/>
      <c r="J31" s="1938"/>
      <c r="K31" s="1938"/>
      <c r="L31" s="1938"/>
      <c r="M31" s="1938"/>
      <c r="N31" s="1938"/>
      <c r="O31" s="1938"/>
      <c r="P31" s="1938"/>
      <c r="Q31" s="1938"/>
      <c r="R31" s="1938"/>
      <c r="S31" s="1938"/>
      <c r="T31" s="1938"/>
      <c r="U31" s="1938"/>
      <c r="V31" s="1938"/>
      <c r="W31" s="1938"/>
      <c r="X31" s="1938"/>
      <c r="Y31" s="1938"/>
      <c r="Z31" s="1938"/>
      <c r="AA31" s="1938"/>
      <c r="AB31" s="1938"/>
      <c r="AC31" s="1938"/>
      <c r="AD31" s="1938"/>
    </row>
    <row r="32" spans="1:30" hidden="1">
      <c r="A32" s="1938"/>
      <c r="B32" s="1938"/>
      <c r="C32" s="1938"/>
      <c r="D32" s="1938"/>
      <c r="E32" s="1938"/>
      <c r="F32" s="1938"/>
      <c r="G32" s="1938"/>
      <c r="H32" s="1938"/>
      <c r="I32" s="1938"/>
      <c r="J32" s="1950"/>
      <c r="K32" s="1950"/>
      <c r="L32" s="1950"/>
      <c r="M32" s="1950"/>
      <c r="N32" s="1950"/>
      <c r="O32" s="1950"/>
      <c r="P32" s="1950"/>
      <c r="Q32" s="1938"/>
      <c r="R32" s="1938"/>
      <c r="S32" s="1938"/>
      <c r="T32" s="1951"/>
      <c r="U32" s="1951"/>
      <c r="V32" s="1950"/>
      <c r="W32" s="1950"/>
      <c r="X32" s="1950"/>
      <c r="Y32" s="1950"/>
      <c r="Z32" s="1950"/>
      <c r="AA32" s="1950"/>
      <c r="AB32" s="1950"/>
      <c r="AC32" s="1950"/>
      <c r="AD32" s="1951"/>
    </row>
    <row r="33" spans="2:21" hidden="1">
      <c r="B33" s="1952"/>
      <c r="C33" s="1952"/>
      <c r="D33" s="1952"/>
      <c r="E33" s="1952"/>
      <c r="F33" s="1952"/>
      <c r="G33" s="1952"/>
      <c r="H33" s="1952"/>
      <c r="I33" s="1952"/>
      <c r="J33" s="1952"/>
      <c r="K33" s="1952"/>
      <c r="L33" s="1952"/>
      <c r="M33" s="1952"/>
      <c r="N33" s="1952"/>
      <c r="O33" s="1952"/>
      <c r="P33" s="1952"/>
      <c r="Q33" s="1952"/>
      <c r="R33" s="1952"/>
      <c r="S33" s="1952"/>
      <c r="T33" s="1952"/>
      <c r="U33" s="1952"/>
    </row>
    <row r="34" spans="2:21" hidden="1">
      <c r="B34" s="1922"/>
      <c r="C34" s="1922"/>
      <c r="D34" s="1922"/>
      <c r="E34" s="1922"/>
      <c r="F34" s="1922"/>
      <c r="G34" s="1922"/>
      <c r="H34" s="1922"/>
      <c r="I34" s="1922"/>
      <c r="J34" s="1922"/>
      <c r="K34" s="1922"/>
      <c r="L34" s="1922"/>
      <c r="M34" s="1922"/>
      <c r="N34" s="1922"/>
      <c r="O34" s="1922"/>
      <c r="P34" s="1922"/>
      <c r="Q34" s="1922"/>
      <c r="R34" s="1922"/>
      <c r="S34" s="1922"/>
      <c r="T34" s="1922"/>
      <c r="U34" s="1922"/>
    </row>
    <row r="35" spans="2:21" hidden="1">
      <c r="B35" s="1952"/>
      <c r="C35" s="1952"/>
      <c r="D35" s="1952"/>
      <c r="E35" s="1952"/>
      <c r="F35" s="1952"/>
      <c r="G35" s="1952"/>
      <c r="H35" s="1952"/>
      <c r="I35" s="1952"/>
      <c r="J35" s="1952"/>
      <c r="K35" s="1952"/>
      <c r="L35" s="1952"/>
      <c r="M35" s="1952"/>
      <c r="N35" s="1952"/>
      <c r="O35" s="1952"/>
      <c r="P35" s="1952"/>
      <c r="Q35" s="1952"/>
      <c r="R35" s="1952"/>
      <c r="S35" s="1952"/>
      <c r="T35" s="1952"/>
      <c r="U35" s="1952"/>
    </row>
    <row r="36" spans="2:21" hidden="1"/>
    <row r="37" spans="2:21" hidden="1"/>
    <row r="38" spans="2:21" hidden="1"/>
    <row r="39" spans="2:21" hidden="1"/>
    <row r="40" spans="2:21" hidden="1"/>
    <row r="41" spans="2:21" hidden="1"/>
    <row r="42" spans="2:21" hidden="1"/>
    <row r="43" spans="2:21" hidden="1"/>
    <row r="44" spans="2:21" hidden="1"/>
    <row r="45" spans="2:21" hidden="1"/>
    <row r="46" spans="2:21" hidden="1"/>
    <row r="47" spans="2:21" hidden="1"/>
    <row r="48" spans="2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</sheetData>
  <mergeCells count="45"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  <mergeCell ref="V32:AC32"/>
    <mergeCell ref="Q14:R14"/>
    <mergeCell ref="A30:AD30"/>
    <mergeCell ref="A23:B23"/>
    <mergeCell ref="A25:F25"/>
    <mergeCell ref="A29:F29"/>
    <mergeCell ref="AC14:AD14"/>
    <mergeCell ref="A27:AD27"/>
    <mergeCell ref="A28:AD28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Y14:Z14"/>
    <mergeCell ref="A24:F24"/>
    <mergeCell ref="M14:N14"/>
    <mergeCell ref="I3:J3"/>
    <mergeCell ref="K3:L3"/>
    <mergeCell ref="G14:H14"/>
    <mergeCell ref="A12:B12"/>
    <mergeCell ref="M3:N3"/>
    <mergeCell ref="C3:D3"/>
    <mergeCell ref="E3:F3"/>
    <mergeCell ref="G3:H3"/>
    <mergeCell ref="O14:P14"/>
    <mergeCell ref="A14:A15"/>
    <mergeCell ref="B14:B15"/>
    <mergeCell ref="C14:D14"/>
    <mergeCell ref="E14:F14"/>
  </mergeCells>
  <pageMargins left="0.2" right="0.19" top="0.2" bottom="0.2" header="0.2" footer="0.2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W101"/>
  <sheetViews>
    <sheetView zoomScale="90" zoomScaleNormal="90" workbookViewId="0">
      <selection activeCell="A3" sqref="A3:V13"/>
    </sheetView>
  </sheetViews>
  <sheetFormatPr defaultRowHeight="14.25"/>
  <cols>
    <col min="1" max="1" width="3.125" style="1874" customWidth="1"/>
    <col min="2" max="2" width="14.875" style="1874" customWidth="1"/>
    <col min="3" max="3" width="6.625" style="1874" customWidth="1"/>
    <col min="4" max="4" width="6.125" style="1874" customWidth="1"/>
    <col min="5" max="5" width="4.5" style="1874" customWidth="1"/>
    <col min="6" max="6" width="6.75" style="1874" customWidth="1"/>
    <col min="7" max="7" width="5.5" style="1874" customWidth="1"/>
    <col min="8" max="8" width="6.25" style="1874" customWidth="1"/>
    <col min="9" max="10" width="6.375" style="1874" customWidth="1"/>
    <col min="11" max="12" width="5.5" style="1874" customWidth="1"/>
    <col min="13" max="13" width="6" style="1874" customWidth="1"/>
    <col min="14" max="14" width="4.375" style="1874" customWidth="1"/>
    <col min="15" max="15" width="6.375" style="1874" customWidth="1"/>
    <col min="16" max="16" width="5.375" style="1874" customWidth="1"/>
    <col min="17" max="17" width="6.375" style="1874" customWidth="1"/>
    <col min="18" max="18" width="4.5" style="1874" customWidth="1"/>
    <col min="19" max="19" width="6.125" style="1874" customWidth="1"/>
    <col min="20" max="20" width="4.375" style="1874" customWidth="1"/>
    <col min="21" max="21" width="6.5" style="1874" customWidth="1"/>
    <col min="22" max="22" width="6.25" style="1874" customWidth="1"/>
    <col min="23" max="23" width="4.125" style="1874" hidden="1" customWidth="1"/>
    <col min="24" max="16384" width="9" style="1874"/>
  </cols>
  <sheetData>
    <row r="1" spans="1:23" ht="31.5" customHeight="1">
      <c r="A1" s="2032" t="s">
        <v>923</v>
      </c>
      <c r="B1" s="2032"/>
      <c r="C1" s="2032"/>
      <c r="D1" s="2032"/>
      <c r="E1" s="2032"/>
      <c r="F1" s="2032"/>
      <c r="G1" s="2032"/>
      <c r="H1" s="2032"/>
      <c r="I1" s="2032"/>
      <c r="J1" s="2032"/>
      <c r="K1" s="2032"/>
      <c r="L1" s="2032"/>
      <c r="M1" s="2032"/>
      <c r="N1" s="2032"/>
      <c r="O1" s="2032"/>
      <c r="P1" s="2032"/>
      <c r="Q1" s="2032"/>
      <c r="R1" s="2032"/>
      <c r="S1" s="2032"/>
      <c r="T1" s="2032"/>
      <c r="U1" s="2032"/>
      <c r="V1" s="2032"/>
      <c r="W1" s="2032"/>
    </row>
    <row r="2" spans="1:23" ht="24.75" customHeight="1"/>
    <row r="3" spans="1:23" ht="25.5" customHeight="1">
      <c r="A3" s="1067" t="s">
        <v>14</v>
      </c>
      <c r="B3" s="2042" t="s">
        <v>229</v>
      </c>
      <c r="C3" s="2043" t="s">
        <v>248</v>
      </c>
      <c r="D3" s="2044"/>
      <c r="E3" s="2044"/>
      <c r="F3" s="2044"/>
      <c r="G3" s="2045"/>
      <c r="H3" s="2046" t="s">
        <v>91</v>
      </c>
      <c r="I3" s="2047"/>
      <c r="J3" s="1067" t="s">
        <v>249</v>
      </c>
      <c r="K3" s="1067" t="s">
        <v>653</v>
      </c>
      <c r="L3" s="1067" t="s">
        <v>616</v>
      </c>
      <c r="M3" s="2046" t="s">
        <v>654</v>
      </c>
      <c r="N3" s="2042"/>
      <c r="O3" s="2046" t="s">
        <v>779</v>
      </c>
      <c r="P3" s="2042"/>
      <c r="Q3" s="2046" t="s">
        <v>721</v>
      </c>
      <c r="R3" s="2042"/>
      <c r="S3" s="2046" t="s">
        <v>90</v>
      </c>
      <c r="T3" s="2042"/>
      <c r="U3" s="2042" t="s">
        <v>250</v>
      </c>
      <c r="V3" s="1067" t="s">
        <v>251</v>
      </c>
      <c r="W3" s="2033"/>
    </row>
    <row r="4" spans="1:23" ht="56.25" customHeight="1">
      <c r="A4" s="2048"/>
      <c r="B4" s="2049"/>
      <c r="C4" s="2048" t="s">
        <v>655</v>
      </c>
      <c r="D4" s="2050" t="s">
        <v>485</v>
      </c>
      <c r="E4" s="2050"/>
      <c r="F4" s="2050" t="s">
        <v>880</v>
      </c>
      <c r="G4" s="2050"/>
      <c r="H4" s="2051"/>
      <c r="I4" s="2052"/>
      <c r="J4" s="2048"/>
      <c r="K4" s="2048"/>
      <c r="L4" s="2048"/>
      <c r="M4" s="2053"/>
      <c r="N4" s="2054"/>
      <c r="O4" s="2053"/>
      <c r="P4" s="2054"/>
      <c r="Q4" s="2053"/>
      <c r="R4" s="2054"/>
      <c r="S4" s="2053"/>
      <c r="T4" s="2054"/>
      <c r="U4" s="2049"/>
      <c r="V4" s="2048"/>
      <c r="W4" s="2034"/>
    </row>
    <row r="5" spans="1:23" ht="29.25" customHeight="1">
      <c r="A5" s="1068"/>
      <c r="B5" s="2054"/>
      <c r="C5" s="1068"/>
      <c r="D5" s="2055" t="s">
        <v>65</v>
      </c>
      <c r="E5" s="2055" t="s">
        <v>0</v>
      </c>
      <c r="F5" s="2055" t="s">
        <v>65</v>
      </c>
      <c r="G5" s="2055" t="s">
        <v>0</v>
      </c>
      <c r="H5" s="2055" t="s">
        <v>65</v>
      </c>
      <c r="I5" s="2055" t="s">
        <v>0</v>
      </c>
      <c r="J5" s="1068"/>
      <c r="K5" s="1068"/>
      <c r="L5" s="1068"/>
      <c r="M5" s="1524" t="s">
        <v>65</v>
      </c>
      <c r="N5" s="1524" t="s">
        <v>0</v>
      </c>
      <c r="O5" s="1524" t="s">
        <v>65</v>
      </c>
      <c r="P5" s="1524" t="s">
        <v>0</v>
      </c>
      <c r="Q5" s="1524" t="s">
        <v>65</v>
      </c>
      <c r="R5" s="1524" t="s">
        <v>0</v>
      </c>
      <c r="S5" s="1524" t="s">
        <v>65</v>
      </c>
      <c r="T5" s="1524" t="s">
        <v>0</v>
      </c>
      <c r="U5" s="2054"/>
      <c r="V5" s="1068"/>
      <c r="W5" s="1953" t="s">
        <v>0</v>
      </c>
    </row>
    <row r="6" spans="1:23" ht="30.75" customHeight="1">
      <c r="A6" s="2056">
        <v>1</v>
      </c>
      <c r="B6" s="2057" t="s">
        <v>39</v>
      </c>
      <c r="C6" s="2058">
        <v>979</v>
      </c>
      <c r="D6" s="2058">
        <v>637</v>
      </c>
      <c r="E6" s="2059">
        <f>D6/J6*100</f>
        <v>100</v>
      </c>
      <c r="F6" s="2058">
        <v>637</v>
      </c>
      <c r="G6" s="2060">
        <f t="shared" ref="G6:G12" si="0">F6/J6*100</f>
        <v>100</v>
      </c>
      <c r="H6" s="2061">
        <v>637</v>
      </c>
      <c r="I6" s="2060">
        <f t="shared" ref="I6:I12" si="1">H6/J6*100</f>
        <v>100</v>
      </c>
      <c r="J6" s="2058">
        <v>637</v>
      </c>
      <c r="K6" s="2058">
        <v>298</v>
      </c>
      <c r="L6" s="2058">
        <v>108</v>
      </c>
      <c r="M6" s="2058">
        <v>637</v>
      </c>
      <c r="N6" s="2059">
        <f t="shared" ref="N6:N12" si="2">M6/J6*100</f>
        <v>100</v>
      </c>
      <c r="O6" s="2058">
        <v>637</v>
      </c>
      <c r="P6" s="2059">
        <f>O6/J6*100</f>
        <v>100</v>
      </c>
      <c r="Q6" s="2058">
        <f>J6</f>
        <v>637</v>
      </c>
      <c r="R6" s="2059">
        <f>Q6/J6*100</f>
        <v>100</v>
      </c>
      <c r="S6" s="2058">
        <v>642</v>
      </c>
      <c r="T6" s="2059">
        <f t="shared" ref="T6:T12" si="3">S6/J6*100</f>
        <v>100.78492935635792</v>
      </c>
      <c r="U6" s="2058">
        <f>5113+25</f>
        <v>5138</v>
      </c>
      <c r="V6" s="2058">
        <f>1846+25</f>
        <v>1871</v>
      </c>
      <c r="W6" s="1955"/>
    </row>
    <row r="7" spans="1:23" ht="30.75" customHeight="1">
      <c r="A7" s="2062">
        <v>2</v>
      </c>
      <c r="B7" s="2057" t="s">
        <v>156</v>
      </c>
      <c r="C7" s="2058">
        <v>1882</v>
      </c>
      <c r="D7" s="2058">
        <v>1103</v>
      </c>
      <c r="E7" s="2059">
        <f t="shared" ref="E7:E12" si="4">D7/J7*100</f>
        <v>100</v>
      </c>
      <c r="F7" s="2058">
        <v>866</v>
      </c>
      <c r="G7" s="2060">
        <f t="shared" si="0"/>
        <v>78.513145965548503</v>
      </c>
      <c r="H7" s="2061">
        <v>1103</v>
      </c>
      <c r="I7" s="2060">
        <f t="shared" si="1"/>
        <v>100</v>
      </c>
      <c r="J7" s="2058">
        <v>1103</v>
      </c>
      <c r="K7" s="2058">
        <v>332</v>
      </c>
      <c r="L7" s="2058">
        <v>226</v>
      </c>
      <c r="M7" s="2058">
        <v>719</v>
      </c>
      <c r="N7" s="2059">
        <f t="shared" si="2"/>
        <v>65.185856754306442</v>
      </c>
      <c r="O7" s="2058">
        <v>1096</v>
      </c>
      <c r="P7" s="2059">
        <f t="shared" ref="P7:P12" si="5">O7/J7*100</f>
        <v>99.365367180417039</v>
      </c>
      <c r="Q7" s="2058">
        <f t="shared" ref="Q7:Q12" si="6">J7</f>
        <v>1103</v>
      </c>
      <c r="R7" s="2059">
        <f t="shared" ref="R7:R12" si="7">Q7/J7*100</f>
        <v>100</v>
      </c>
      <c r="S7" s="2058">
        <v>1039</v>
      </c>
      <c r="T7" s="2059">
        <f t="shared" si="3"/>
        <v>94.1976427923844</v>
      </c>
      <c r="U7" s="2058">
        <v>5727</v>
      </c>
      <c r="V7" s="2058">
        <v>2454</v>
      </c>
      <c r="W7" s="1956"/>
    </row>
    <row r="8" spans="1:23" ht="30.75" customHeight="1">
      <c r="A8" s="2056">
        <v>3</v>
      </c>
      <c r="B8" s="2057" t="s">
        <v>155</v>
      </c>
      <c r="C8" s="2058">
        <v>2759</v>
      </c>
      <c r="D8" s="2058">
        <v>1584</v>
      </c>
      <c r="E8" s="2059">
        <f t="shared" si="4"/>
        <v>100</v>
      </c>
      <c r="F8" s="2058">
        <v>1584</v>
      </c>
      <c r="G8" s="2060">
        <f t="shared" si="0"/>
        <v>100</v>
      </c>
      <c r="H8" s="2058">
        <v>1584</v>
      </c>
      <c r="I8" s="2060">
        <f t="shared" si="1"/>
        <v>100</v>
      </c>
      <c r="J8" s="2058">
        <v>1584</v>
      </c>
      <c r="K8" s="2058">
        <v>629</v>
      </c>
      <c r="L8" s="2058">
        <v>307</v>
      </c>
      <c r="M8" s="2058">
        <v>1584</v>
      </c>
      <c r="N8" s="2059">
        <f t="shared" si="2"/>
        <v>100</v>
      </c>
      <c r="O8" s="2058">
        <v>1584</v>
      </c>
      <c r="P8" s="2059">
        <f t="shared" si="5"/>
        <v>100</v>
      </c>
      <c r="Q8" s="2058">
        <f t="shared" si="6"/>
        <v>1584</v>
      </c>
      <c r="R8" s="2059">
        <f t="shared" si="7"/>
        <v>100</v>
      </c>
      <c r="S8" s="2058">
        <v>1584</v>
      </c>
      <c r="T8" s="2059">
        <f t="shared" si="3"/>
        <v>100</v>
      </c>
      <c r="U8" s="2058">
        <v>3820</v>
      </c>
      <c r="V8" s="2058">
        <v>1927</v>
      </c>
      <c r="W8" s="1957"/>
    </row>
    <row r="9" spans="1:23" ht="30.75" customHeight="1">
      <c r="A9" s="2062">
        <v>4</v>
      </c>
      <c r="B9" s="2057" t="s">
        <v>57</v>
      </c>
      <c r="C9" s="2058">
        <v>1550</v>
      </c>
      <c r="D9" s="2058">
        <v>960</v>
      </c>
      <c r="E9" s="2059">
        <f t="shared" si="4"/>
        <v>99.792099792099805</v>
      </c>
      <c r="F9" s="2058">
        <v>883</v>
      </c>
      <c r="G9" s="2060">
        <f t="shared" si="0"/>
        <v>91.78794178794179</v>
      </c>
      <c r="H9" s="2058">
        <v>936</v>
      </c>
      <c r="I9" s="2060">
        <f t="shared" si="1"/>
        <v>97.297297297297305</v>
      </c>
      <c r="J9" s="2058">
        <v>962</v>
      </c>
      <c r="K9" s="2058">
        <v>436</v>
      </c>
      <c r="L9" s="2058">
        <v>176</v>
      </c>
      <c r="M9" s="2058">
        <v>956</v>
      </c>
      <c r="N9" s="2059">
        <f t="shared" si="2"/>
        <v>99.376299376299386</v>
      </c>
      <c r="O9" s="2058">
        <v>957</v>
      </c>
      <c r="P9" s="2059">
        <f t="shared" si="5"/>
        <v>99.480249480249483</v>
      </c>
      <c r="Q9" s="2058">
        <f t="shared" si="6"/>
        <v>962</v>
      </c>
      <c r="R9" s="2059">
        <f t="shared" si="7"/>
        <v>100</v>
      </c>
      <c r="S9" s="2058">
        <v>831</v>
      </c>
      <c r="T9" s="2059">
        <f t="shared" si="3"/>
        <v>86.382536382536372</v>
      </c>
      <c r="U9" s="2058">
        <v>2664</v>
      </c>
      <c r="V9" s="2058">
        <v>1696</v>
      </c>
      <c r="W9" s="1957"/>
    </row>
    <row r="10" spans="1:23" ht="30.75" customHeight="1">
      <c r="A10" s="2056">
        <v>5</v>
      </c>
      <c r="B10" s="2057" t="s">
        <v>157</v>
      </c>
      <c r="C10" s="2058">
        <v>1262</v>
      </c>
      <c r="D10" s="2058">
        <v>879</v>
      </c>
      <c r="E10" s="2059">
        <f t="shared" si="4"/>
        <v>99.546998867497166</v>
      </c>
      <c r="F10" s="2058">
        <v>882</v>
      </c>
      <c r="G10" s="2060">
        <f t="shared" si="0"/>
        <v>99.886749716874291</v>
      </c>
      <c r="H10" s="2058">
        <v>874</v>
      </c>
      <c r="I10" s="2060">
        <f t="shared" si="1"/>
        <v>98.980747451868638</v>
      </c>
      <c r="J10" s="2058">
        <v>883</v>
      </c>
      <c r="K10" s="2058">
        <v>202</v>
      </c>
      <c r="L10" s="2058">
        <v>93</v>
      </c>
      <c r="M10" s="2058">
        <v>881</v>
      </c>
      <c r="N10" s="2059">
        <f t="shared" si="2"/>
        <v>99.773499433748583</v>
      </c>
      <c r="O10" s="2058">
        <v>881</v>
      </c>
      <c r="P10" s="2059">
        <f t="shared" si="5"/>
        <v>99.773499433748583</v>
      </c>
      <c r="Q10" s="2058">
        <f t="shared" si="6"/>
        <v>883</v>
      </c>
      <c r="R10" s="2059">
        <f t="shared" si="7"/>
        <v>100</v>
      </c>
      <c r="S10" s="2058">
        <v>880</v>
      </c>
      <c r="T10" s="2059">
        <f t="shared" si="3"/>
        <v>99.660249150622889</v>
      </c>
      <c r="U10" s="2058">
        <v>1899</v>
      </c>
      <c r="V10" s="2058">
        <v>746</v>
      </c>
      <c r="W10" s="1957"/>
    </row>
    <row r="11" spans="1:23" ht="30.75" customHeight="1">
      <c r="A11" s="2062">
        <v>6</v>
      </c>
      <c r="B11" s="2057" t="s">
        <v>28</v>
      </c>
      <c r="C11" s="2058">
        <v>508</v>
      </c>
      <c r="D11" s="2058">
        <v>362</v>
      </c>
      <c r="E11" s="2059">
        <f t="shared" si="4"/>
        <v>100</v>
      </c>
      <c r="F11" s="2058">
        <v>334</v>
      </c>
      <c r="G11" s="2060">
        <f t="shared" si="0"/>
        <v>92.265193370165747</v>
      </c>
      <c r="H11" s="2058">
        <v>362</v>
      </c>
      <c r="I11" s="2060">
        <f t="shared" si="1"/>
        <v>100</v>
      </c>
      <c r="J11" s="2058">
        <v>362</v>
      </c>
      <c r="K11" s="2058">
        <v>72</v>
      </c>
      <c r="L11" s="2058">
        <v>35</v>
      </c>
      <c r="M11" s="2058">
        <v>352</v>
      </c>
      <c r="N11" s="2059">
        <f t="shared" si="2"/>
        <v>97.237569060773481</v>
      </c>
      <c r="O11" s="2058">
        <v>362</v>
      </c>
      <c r="P11" s="2059">
        <f t="shared" si="5"/>
        <v>100</v>
      </c>
      <c r="Q11" s="2058">
        <f t="shared" si="6"/>
        <v>362</v>
      </c>
      <c r="R11" s="2059">
        <f t="shared" si="7"/>
        <v>100</v>
      </c>
      <c r="S11" s="2058">
        <v>323</v>
      </c>
      <c r="T11" s="2059">
        <f t="shared" si="3"/>
        <v>89.226519337016569</v>
      </c>
      <c r="U11" s="2058">
        <v>335</v>
      </c>
      <c r="V11" s="2058">
        <v>161</v>
      </c>
      <c r="W11" s="1957"/>
    </row>
    <row r="12" spans="1:23" ht="30.75" customHeight="1">
      <c r="A12" s="2056">
        <v>7</v>
      </c>
      <c r="B12" s="2063" t="s">
        <v>107</v>
      </c>
      <c r="C12" s="2064">
        <v>533</v>
      </c>
      <c r="D12" s="2064">
        <v>365</v>
      </c>
      <c r="E12" s="2065">
        <f t="shared" si="4"/>
        <v>100</v>
      </c>
      <c r="F12" s="2064">
        <v>362</v>
      </c>
      <c r="G12" s="2066">
        <f t="shared" si="0"/>
        <v>99.178082191780831</v>
      </c>
      <c r="H12" s="2064">
        <v>365</v>
      </c>
      <c r="I12" s="2066">
        <f t="shared" si="1"/>
        <v>100</v>
      </c>
      <c r="J12" s="2064">
        <v>365</v>
      </c>
      <c r="K12" s="2064">
        <v>128</v>
      </c>
      <c r="L12" s="2064">
        <v>50</v>
      </c>
      <c r="M12" s="2064">
        <v>363</v>
      </c>
      <c r="N12" s="2065">
        <f t="shared" si="2"/>
        <v>99.452054794520549</v>
      </c>
      <c r="O12" s="2064">
        <v>365</v>
      </c>
      <c r="P12" s="2065">
        <f t="shared" si="5"/>
        <v>100</v>
      </c>
      <c r="Q12" s="2058">
        <f t="shared" si="6"/>
        <v>365</v>
      </c>
      <c r="R12" s="2065">
        <f t="shared" si="7"/>
        <v>100</v>
      </c>
      <c r="S12" s="2058">
        <v>347</v>
      </c>
      <c r="T12" s="2065">
        <f t="shared" si="3"/>
        <v>95.06849315068493</v>
      </c>
      <c r="U12" s="2064">
        <v>1908</v>
      </c>
      <c r="V12" s="2064">
        <v>1135</v>
      </c>
      <c r="W12" s="1957"/>
    </row>
    <row r="13" spans="1:23" ht="30.75" customHeight="1">
      <c r="A13" s="2043" t="s">
        <v>13</v>
      </c>
      <c r="B13" s="2045"/>
      <c r="C13" s="2067">
        <f>SUM(C6:C12)</f>
        <v>9473</v>
      </c>
      <c r="D13" s="2067">
        <f>SUM(D6:D12)</f>
        <v>5890</v>
      </c>
      <c r="E13" s="2068">
        <f>D13/J13*100</f>
        <v>99.898236092265947</v>
      </c>
      <c r="F13" s="2067">
        <f>SUM(F6:F12)</f>
        <v>5548</v>
      </c>
      <c r="G13" s="2069">
        <f>F13/J13*100</f>
        <v>94.097693351424695</v>
      </c>
      <c r="H13" s="2067">
        <f>SUM(H6:H12)</f>
        <v>5861</v>
      </c>
      <c r="I13" s="2068">
        <f>H13/J13*100</f>
        <v>99.406377204884663</v>
      </c>
      <c r="J13" s="2067">
        <f>SUM(J6:J12)</f>
        <v>5896</v>
      </c>
      <c r="K13" s="2067">
        <f t="shared" ref="K13:M13" si="8">SUM(K6:K12)</f>
        <v>2097</v>
      </c>
      <c r="L13" s="2067">
        <f t="shared" si="8"/>
        <v>995</v>
      </c>
      <c r="M13" s="2067">
        <f t="shared" si="8"/>
        <v>5492</v>
      </c>
      <c r="N13" s="2068">
        <f>M13/J13*100</f>
        <v>93.147896879240164</v>
      </c>
      <c r="O13" s="2067">
        <f>SUM(O6:O12)</f>
        <v>5882</v>
      </c>
      <c r="P13" s="2068">
        <f>O13/J13*100</f>
        <v>99.762550881953871</v>
      </c>
      <c r="Q13" s="2067">
        <f>SUM(Q6:Q12)</f>
        <v>5896</v>
      </c>
      <c r="R13" s="2068">
        <f>Q13/J13*100</f>
        <v>100</v>
      </c>
      <c r="S13" s="2067">
        <f>SUM(S6:S12)</f>
        <v>5646</v>
      </c>
      <c r="T13" s="2068">
        <f>S13/J13*100</f>
        <v>95.759837177747627</v>
      </c>
      <c r="U13" s="2067">
        <f>SUM(U6:U12)</f>
        <v>21491</v>
      </c>
      <c r="V13" s="2067">
        <f>SUM(V6:V12)</f>
        <v>9990</v>
      </c>
      <c r="W13" s="1960"/>
    </row>
    <row r="14" spans="1:23" ht="15">
      <c r="B14" s="2035"/>
      <c r="C14" s="2035"/>
      <c r="D14" s="2035"/>
      <c r="E14" s="2035"/>
      <c r="F14" s="1961"/>
      <c r="G14" s="1961"/>
      <c r="J14" s="1962"/>
      <c r="K14" s="1962"/>
      <c r="L14" s="1962"/>
      <c r="M14" s="1962"/>
      <c r="R14" s="1963"/>
      <c r="S14" s="1964"/>
      <c r="T14" s="1964"/>
      <c r="U14" s="1964"/>
      <c r="V14" s="1964"/>
    </row>
    <row r="15" spans="1:23" ht="15">
      <c r="A15" s="1965"/>
      <c r="B15" s="1966" t="s">
        <v>745</v>
      </c>
      <c r="C15" s="1965"/>
      <c r="D15" s="1965"/>
      <c r="E15" s="1965"/>
      <c r="F15" s="1965"/>
      <c r="G15" s="1965"/>
      <c r="H15" s="1967"/>
      <c r="I15" s="1967"/>
      <c r="J15" s="1965"/>
      <c r="K15" s="1965"/>
      <c r="L15" s="1965"/>
      <c r="M15" s="1965"/>
      <c r="N15" s="1965"/>
      <c r="O15" s="1965"/>
      <c r="P15" s="1965"/>
      <c r="Q15" s="1965"/>
      <c r="R15" s="1965"/>
      <c r="S15" s="1965"/>
      <c r="T15" s="1965"/>
      <c r="U15" s="1968"/>
      <c r="V15" s="1969"/>
      <c r="W15" s="1970"/>
    </row>
    <row r="16" spans="1:23" ht="15">
      <c r="A16" s="1965"/>
      <c r="B16" s="1971" t="s">
        <v>911</v>
      </c>
      <c r="C16" s="1971"/>
      <c r="D16" s="1971"/>
      <c r="E16" s="1971"/>
      <c r="F16" s="1971"/>
      <c r="G16" s="1971"/>
      <c r="H16" s="1971"/>
      <c r="I16" s="1971"/>
      <c r="J16" s="1971"/>
      <c r="K16" s="1971"/>
      <c r="L16" s="1971"/>
      <c r="M16" s="1971"/>
      <c r="N16" s="1971"/>
      <c r="O16" s="1971"/>
      <c r="P16" s="1971"/>
      <c r="Q16" s="1971"/>
      <c r="R16" s="1971"/>
      <c r="S16" s="1971"/>
      <c r="T16" s="1971"/>
      <c r="U16" s="1971"/>
      <c r="V16" s="1971"/>
      <c r="W16" s="1965"/>
    </row>
    <row r="17" spans="1:23" ht="15">
      <c r="A17" s="1965"/>
      <c r="B17" s="1972"/>
      <c r="C17" s="1965"/>
      <c r="D17" s="1965"/>
      <c r="E17" s="1965"/>
      <c r="F17" s="1965"/>
      <c r="G17" s="1965"/>
      <c r="H17" s="1965"/>
      <c r="I17" s="1965"/>
      <c r="J17" s="1965"/>
      <c r="K17" s="1965"/>
      <c r="L17" s="1965"/>
      <c r="M17" s="1965"/>
      <c r="N17" s="1965"/>
      <c r="O17" s="1965"/>
      <c r="P17" s="1965"/>
      <c r="Q17" s="1965"/>
      <c r="R17" s="1965"/>
      <c r="S17" s="1965"/>
      <c r="T17" s="1965"/>
      <c r="U17" s="1973"/>
      <c r="V17" s="1974"/>
      <c r="W17" s="1974"/>
    </row>
    <row r="18" spans="1:23" ht="15">
      <c r="A18" s="1965"/>
      <c r="B18" s="1975"/>
      <c r="C18" s="1965"/>
      <c r="D18" s="1965"/>
      <c r="E18" s="1965"/>
      <c r="F18" s="1965"/>
      <c r="G18" s="1965"/>
      <c r="H18" s="1965"/>
      <c r="I18" s="1965"/>
      <c r="J18" s="1965"/>
      <c r="K18" s="1965"/>
      <c r="L18" s="1965"/>
      <c r="M18" s="1965"/>
      <c r="N18" s="1965"/>
      <c r="O18" s="1965"/>
      <c r="P18" s="1965"/>
      <c r="Q18" s="1965"/>
      <c r="R18" s="1965"/>
      <c r="S18" s="1965"/>
      <c r="T18" s="1965"/>
      <c r="U18" s="1965"/>
      <c r="V18" s="1965"/>
      <c r="W18" s="1965"/>
    </row>
    <row r="19" spans="1:23" ht="15">
      <c r="A19" s="1965"/>
      <c r="B19" s="1976"/>
      <c r="C19" s="1976"/>
      <c r="D19" s="1976"/>
      <c r="E19" s="1976"/>
      <c r="F19" s="1965"/>
      <c r="G19" s="1965"/>
      <c r="H19" s="1965"/>
      <c r="I19" s="1965"/>
      <c r="J19" s="1965"/>
      <c r="K19" s="1965"/>
      <c r="L19" s="1965"/>
      <c r="M19" s="1965"/>
      <c r="N19" s="1965"/>
      <c r="O19" s="1965"/>
      <c r="P19" s="1965"/>
      <c r="Q19" s="1965"/>
      <c r="R19" s="1976"/>
      <c r="S19" s="1976"/>
      <c r="T19" s="1976"/>
      <c r="U19" s="1976"/>
      <c r="V19" s="1976"/>
      <c r="W19" s="1965"/>
    </row>
    <row r="20" spans="1:23" ht="18.75" customHeight="1"/>
    <row r="21" spans="1:23" ht="20.25" customHeight="1">
      <c r="A21" s="1977"/>
      <c r="B21" s="1977"/>
      <c r="C21" s="1977"/>
      <c r="D21" s="1978"/>
      <c r="E21" s="1978"/>
      <c r="F21" s="1978"/>
      <c r="G21" s="1978"/>
      <c r="H21" s="1978"/>
      <c r="I21" s="1978"/>
      <c r="J21" s="1978"/>
      <c r="K21" s="1978"/>
      <c r="L21" s="1978"/>
      <c r="M21" s="1978"/>
      <c r="N21" s="1978"/>
      <c r="O21" s="1978"/>
      <c r="P21" s="1977"/>
      <c r="Q21" s="1977"/>
      <c r="R21" s="1977"/>
      <c r="S21" s="1977"/>
      <c r="T21" s="1977"/>
      <c r="U21" s="1977"/>
      <c r="V21" s="1977"/>
      <c r="W21" s="1977"/>
    </row>
    <row r="22" spans="1:23" ht="19.5" customHeight="1">
      <c r="A22" s="1977"/>
      <c r="B22" s="1977"/>
      <c r="C22" s="1977"/>
      <c r="D22" s="1978"/>
      <c r="E22" s="1978"/>
      <c r="F22" s="1978"/>
      <c r="G22" s="1978"/>
      <c r="H22" s="1978"/>
      <c r="I22" s="1978"/>
      <c r="J22" s="1978"/>
      <c r="K22" s="1978"/>
      <c r="L22" s="1978"/>
      <c r="M22" s="1978"/>
      <c r="N22" s="1978"/>
      <c r="O22" s="1978"/>
      <c r="P22" s="1970"/>
      <c r="Q22" s="1970"/>
      <c r="R22" s="1970"/>
      <c r="S22" s="1970"/>
      <c r="T22" s="1970"/>
      <c r="U22" s="1970"/>
      <c r="V22" s="1970"/>
      <c r="W22" s="1970"/>
    </row>
    <row r="23" spans="1:23" ht="16.5">
      <c r="A23" s="1978"/>
      <c r="B23" s="1978"/>
      <c r="C23" s="1978"/>
      <c r="D23" s="1978"/>
      <c r="E23" s="1978"/>
      <c r="F23" s="1978"/>
      <c r="G23" s="1978"/>
      <c r="H23" s="1978"/>
      <c r="I23" s="1978"/>
      <c r="J23" s="1978"/>
      <c r="K23" s="1978"/>
      <c r="L23" s="1978"/>
      <c r="M23" s="1978"/>
      <c r="N23" s="1978"/>
      <c r="O23" s="1978"/>
      <c r="P23" s="1978"/>
      <c r="Q23" s="1978"/>
      <c r="R23" s="1964"/>
      <c r="S23" s="1964"/>
      <c r="T23" s="1964"/>
      <c r="U23" s="1964"/>
      <c r="V23" s="1964"/>
      <c r="W23" s="1978"/>
    </row>
    <row r="24" spans="1:23" ht="16.5">
      <c r="A24" s="1978"/>
      <c r="B24" s="1978"/>
      <c r="C24" s="1978"/>
      <c r="D24" s="1978"/>
      <c r="E24" s="1978"/>
      <c r="F24" s="1978"/>
      <c r="G24" s="1978"/>
      <c r="H24" s="1978"/>
      <c r="I24" s="1978"/>
      <c r="J24" s="1978"/>
      <c r="K24" s="1978"/>
      <c r="L24" s="1978"/>
      <c r="M24" s="1978"/>
      <c r="N24" s="1978"/>
      <c r="O24" s="1978"/>
      <c r="P24" s="1978"/>
      <c r="Q24" s="1978"/>
      <c r="R24" s="1979"/>
      <c r="S24" s="1979"/>
      <c r="T24" s="1979"/>
      <c r="U24" s="1979"/>
      <c r="V24" s="1979"/>
      <c r="W24" s="1978"/>
    </row>
    <row r="25" spans="1:23" ht="23.25" customHeight="1">
      <c r="A25" s="1977"/>
      <c r="B25" s="1977"/>
      <c r="C25" s="1977"/>
      <c r="D25" s="1977"/>
      <c r="E25" s="1977"/>
      <c r="F25" s="1977"/>
      <c r="G25" s="1977"/>
      <c r="H25" s="1977"/>
      <c r="I25" s="1977"/>
      <c r="J25" s="1977"/>
      <c r="K25" s="1977"/>
      <c r="L25" s="1977"/>
      <c r="M25" s="1977"/>
      <c r="N25" s="1977"/>
      <c r="O25" s="1977"/>
      <c r="P25" s="1977"/>
      <c r="Q25" s="1977"/>
      <c r="R25" s="1977"/>
      <c r="S25" s="1977"/>
      <c r="T25" s="1977"/>
      <c r="U25" s="1977"/>
      <c r="V25" s="1977"/>
      <c r="W25" s="1977"/>
    </row>
    <row r="26" spans="1:23" ht="21" customHeight="1">
      <c r="A26" s="1970"/>
      <c r="B26" s="1970"/>
      <c r="C26" s="1970"/>
      <c r="D26" s="1970"/>
      <c r="E26" s="1970"/>
      <c r="F26" s="1970"/>
      <c r="G26" s="1970"/>
      <c r="H26" s="1970"/>
      <c r="I26" s="1970"/>
      <c r="J26" s="1970"/>
      <c r="K26" s="1970"/>
      <c r="L26" s="1970"/>
      <c r="M26" s="1970"/>
      <c r="N26" s="1970"/>
      <c r="O26" s="1970"/>
      <c r="P26" s="1970"/>
      <c r="Q26" s="1970"/>
      <c r="R26" s="1970"/>
      <c r="S26" s="1970"/>
      <c r="T26" s="1970"/>
      <c r="U26" s="1970"/>
      <c r="V26" s="1970"/>
      <c r="W26" s="1970"/>
    </row>
    <row r="28" spans="1:23">
      <c r="A28" s="1980"/>
      <c r="B28" s="1980"/>
      <c r="C28" s="1981"/>
      <c r="D28" s="1981"/>
      <c r="E28" s="1981"/>
      <c r="F28" s="1981"/>
      <c r="G28" s="1981"/>
      <c r="H28" s="1982"/>
      <c r="I28" s="1982"/>
      <c r="J28" s="1980"/>
      <c r="K28" s="1984"/>
      <c r="L28" s="1984"/>
      <c r="M28" s="1980"/>
      <c r="N28" s="1983"/>
      <c r="O28" s="1980"/>
      <c r="P28" s="1983"/>
      <c r="Q28" s="1980"/>
      <c r="R28" s="1983"/>
      <c r="S28" s="1980"/>
      <c r="T28" s="1983"/>
      <c r="U28" s="1983"/>
      <c r="V28" s="1983"/>
      <c r="W28" s="1983"/>
    </row>
    <row r="29" spans="1:23" ht="51.75" customHeight="1">
      <c r="A29" s="1980"/>
      <c r="B29" s="1980"/>
      <c r="C29" s="1980"/>
      <c r="D29" s="1980"/>
      <c r="E29" s="1980"/>
      <c r="F29" s="1980"/>
      <c r="G29" s="1980"/>
      <c r="H29" s="1984"/>
      <c r="I29" s="1984"/>
      <c r="J29" s="1980"/>
      <c r="K29" s="1984"/>
      <c r="L29" s="1984"/>
      <c r="M29" s="1983"/>
      <c r="N29" s="1983"/>
      <c r="O29" s="1983"/>
      <c r="P29" s="1983"/>
      <c r="Q29" s="1983"/>
      <c r="R29" s="1983"/>
      <c r="S29" s="1983"/>
      <c r="T29" s="1983"/>
      <c r="U29" s="1983"/>
      <c r="V29" s="1983"/>
      <c r="W29" s="1983"/>
    </row>
    <row r="30" spans="1:23">
      <c r="A30" s="1980"/>
      <c r="B30" s="1980"/>
      <c r="C30" s="1980"/>
      <c r="D30" s="1982"/>
      <c r="E30" s="1982"/>
      <c r="F30" s="1982"/>
      <c r="G30" s="1982"/>
      <c r="H30" s="1982"/>
      <c r="I30" s="1982"/>
      <c r="J30" s="1980"/>
      <c r="K30" s="1984"/>
      <c r="L30" s="1984"/>
      <c r="M30" s="1982"/>
      <c r="N30" s="1982"/>
      <c r="O30" s="1982"/>
      <c r="P30" s="1982"/>
      <c r="Q30" s="1982"/>
      <c r="R30" s="1982"/>
      <c r="S30" s="1982"/>
      <c r="T30" s="1982"/>
      <c r="U30" s="1982"/>
      <c r="V30" s="1982"/>
      <c r="W30" s="1982"/>
    </row>
    <row r="31" spans="1:23" ht="20.100000000000001" customHeight="1">
      <c r="A31" s="1982"/>
      <c r="B31" s="1985"/>
      <c r="C31" s="1987"/>
      <c r="D31" s="1987"/>
      <c r="E31" s="1986"/>
      <c r="F31" s="1987"/>
      <c r="G31" s="1986"/>
      <c r="H31" s="1986"/>
      <c r="I31" s="1986"/>
      <c r="J31" s="1987"/>
      <c r="K31" s="1987"/>
      <c r="L31" s="1987"/>
      <c r="M31" s="1987"/>
      <c r="N31" s="1986"/>
      <c r="O31" s="1987"/>
      <c r="P31" s="1987"/>
      <c r="Q31" s="1987"/>
      <c r="R31" s="1986"/>
      <c r="S31" s="1987"/>
      <c r="T31" s="1986"/>
      <c r="U31" s="1987"/>
      <c r="V31" s="1987"/>
      <c r="W31" s="1987"/>
    </row>
    <row r="32" spans="1:23" ht="20.100000000000001" customHeight="1">
      <c r="A32" s="1982"/>
      <c r="B32" s="1985"/>
      <c r="C32" s="1987"/>
      <c r="D32" s="1987"/>
      <c r="E32" s="1986"/>
      <c r="F32" s="1987"/>
      <c r="G32" s="1986"/>
      <c r="H32" s="1986"/>
      <c r="I32" s="1986"/>
      <c r="J32" s="1987"/>
      <c r="K32" s="1987"/>
      <c r="L32" s="1987"/>
      <c r="M32" s="1987"/>
      <c r="N32" s="1986"/>
      <c r="O32" s="1987"/>
      <c r="P32" s="1987"/>
      <c r="Q32" s="1987"/>
      <c r="R32" s="1986"/>
      <c r="S32" s="1987"/>
      <c r="T32" s="1986"/>
      <c r="U32" s="1987"/>
      <c r="V32" s="1987"/>
      <c r="W32" s="1987"/>
    </row>
    <row r="33" spans="1:23" ht="20.100000000000001" customHeight="1">
      <c r="A33" s="1982"/>
      <c r="B33" s="1985"/>
      <c r="C33" s="1987"/>
      <c r="D33" s="1987"/>
      <c r="E33" s="1986"/>
      <c r="F33" s="1987"/>
      <c r="G33" s="1986"/>
      <c r="H33" s="1986"/>
      <c r="I33" s="1986"/>
      <c r="J33" s="1987"/>
      <c r="K33" s="1987"/>
      <c r="L33" s="1987"/>
      <c r="M33" s="1987"/>
      <c r="N33" s="1986"/>
      <c r="O33" s="1987"/>
      <c r="P33" s="1987"/>
      <c r="Q33" s="1987"/>
      <c r="R33" s="1986"/>
      <c r="S33" s="1987"/>
      <c r="T33" s="1986"/>
      <c r="U33" s="1987"/>
      <c r="V33" s="1987"/>
      <c r="W33" s="1986"/>
    </row>
    <row r="34" spans="1:23" ht="20.100000000000001" customHeight="1">
      <c r="A34" s="1982"/>
      <c r="B34" s="1985"/>
      <c r="C34" s="1987"/>
      <c r="D34" s="1987"/>
      <c r="E34" s="1986"/>
      <c r="F34" s="1987"/>
      <c r="G34" s="1986"/>
      <c r="H34" s="1986"/>
      <c r="I34" s="1986"/>
      <c r="J34" s="1987"/>
      <c r="K34" s="1987"/>
      <c r="L34" s="1987"/>
      <c r="M34" s="1987"/>
      <c r="N34" s="1986"/>
      <c r="O34" s="1987"/>
      <c r="P34" s="1987"/>
      <c r="Q34" s="1987"/>
      <c r="R34" s="1986"/>
      <c r="S34" s="1987"/>
      <c r="T34" s="1986"/>
      <c r="U34" s="1987"/>
      <c r="V34" s="1987"/>
      <c r="W34" s="1987"/>
    </row>
    <row r="35" spans="1:23" ht="20.100000000000001" customHeight="1">
      <c r="A35" s="1982"/>
      <c r="B35" s="1985"/>
      <c r="C35" s="1987"/>
      <c r="D35" s="1987"/>
      <c r="E35" s="1986"/>
      <c r="F35" s="1987"/>
      <c r="G35" s="1986"/>
      <c r="H35" s="1986"/>
      <c r="I35" s="1986"/>
      <c r="J35" s="1987"/>
      <c r="K35" s="1987"/>
      <c r="L35" s="1987"/>
      <c r="M35" s="1987"/>
      <c r="N35" s="1986"/>
      <c r="O35" s="1987"/>
      <c r="P35" s="1987"/>
      <c r="Q35" s="1987"/>
      <c r="R35" s="1986"/>
      <c r="S35" s="1987"/>
      <c r="T35" s="1986"/>
      <c r="U35" s="1987"/>
      <c r="V35" s="1987"/>
      <c r="W35" s="1988"/>
    </row>
    <row r="36" spans="1:23" ht="20.100000000000001" customHeight="1">
      <c r="A36" s="1982"/>
      <c r="B36" s="1985"/>
      <c r="C36" s="1987"/>
      <c r="D36" s="1987"/>
      <c r="E36" s="1986"/>
      <c r="F36" s="1987"/>
      <c r="G36" s="1986"/>
      <c r="H36" s="1986"/>
      <c r="I36" s="1986"/>
      <c r="J36" s="1987"/>
      <c r="K36" s="1987"/>
      <c r="L36" s="1987"/>
      <c r="M36" s="1987"/>
      <c r="N36" s="1986"/>
      <c r="O36" s="1987"/>
      <c r="P36" s="1987"/>
      <c r="Q36" s="1987"/>
      <c r="R36" s="1986"/>
      <c r="S36" s="1987"/>
      <c r="T36" s="1986"/>
      <c r="U36" s="1987"/>
      <c r="V36" s="1987"/>
      <c r="W36" s="1988"/>
    </row>
    <row r="37" spans="1:23" ht="20.100000000000001" customHeight="1">
      <c r="A37" s="1982"/>
      <c r="B37" s="1985"/>
      <c r="C37" s="1987"/>
      <c r="D37" s="1987"/>
      <c r="E37" s="1986"/>
      <c r="F37" s="1987"/>
      <c r="G37" s="1986"/>
      <c r="H37" s="1986"/>
      <c r="I37" s="1986"/>
      <c r="J37" s="1987"/>
      <c r="K37" s="1987"/>
      <c r="L37" s="1987"/>
      <c r="M37" s="1987"/>
      <c r="N37" s="1987"/>
      <c r="O37" s="1987"/>
      <c r="P37" s="1987"/>
      <c r="Q37" s="1987"/>
      <c r="R37" s="1987"/>
      <c r="S37" s="1987"/>
      <c r="T37" s="1987"/>
      <c r="U37" s="1987"/>
      <c r="V37" s="1987"/>
      <c r="W37" s="1987"/>
    </row>
    <row r="38" spans="1:23" ht="20.100000000000001" customHeight="1">
      <c r="A38" s="1982"/>
      <c r="B38" s="1985"/>
      <c r="C38" s="1987"/>
      <c r="D38" s="1987"/>
      <c r="E38" s="1986"/>
      <c r="F38" s="1987"/>
      <c r="G38" s="1987"/>
      <c r="H38" s="1987"/>
      <c r="I38" s="1987"/>
      <c r="J38" s="1987"/>
      <c r="K38" s="1987"/>
      <c r="L38" s="1987"/>
      <c r="M38" s="1987"/>
      <c r="N38" s="1987"/>
      <c r="O38" s="1987"/>
      <c r="P38" s="1987"/>
      <c r="Q38" s="1987"/>
      <c r="R38" s="1987"/>
      <c r="S38" s="1987"/>
      <c r="T38" s="1986"/>
      <c r="U38" s="1987"/>
      <c r="V38" s="1987"/>
      <c r="W38" s="1987"/>
    </row>
    <row r="39" spans="1:23" ht="20.100000000000001" customHeight="1">
      <c r="A39" s="1989"/>
      <c r="B39" s="1989"/>
      <c r="C39" s="1990"/>
      <c r="D39" s="1990"/>
      <c r="E39" s="1990"/>
      <c r="F39" s="1990"/>
      <c r="G39" s="1990"/>
      <c r="H39" s="1990"/>
      <c r="I39" s="1990"/>
      <c r="J39" s="1990"/>
      <c r="K39" s="1990"/>
      <c r="L39" s="1990"/>
      <c r="M39" s="1990"/>
      <c r="N39" s="1990"/>
      <c r="O39" s="1990"/>
      <c r="P39" s="1990"/>
      <c r="Q39" s="1990"/>
      <c r="R39" s="1990"/>
      <c r="S39" s="1990"/>
      <c r="T39" s="1991"/>
      <c r="U39" s="1990"/>
      <c r="V39" s="1990"/>
      <c r="W39" s="1990"/>
    </row>
    <row r="40" spans="1:23">
      <c r="A40" s="1904"/>
      <c r="B40" s="1904"/>
      <c r="C40" s="1904"/>
      <c r="D40" s="1904"/>
      <c r="E40" s="1905"/>
      <c r="F40" s="1904"/>
      <c r="G40" s="1904"/>
      <c r="H40" s="1904"/>
      <c r="I40" s="1904"/>
      <c r="J40" s="1904"/>
      <c r="K40" s="1904"/>
      <c r="L40" s="1904"/>
      <c r="M40" s="1904"/>
      <c r="N40" s="1904"/>
      <c r="O40" s="1904"/>
      <c r="P40" s="1904"/>
      <c r="Q40" s="1904"/>
      <c r="R40" s="1904"/>
      <c r="S40" s="1904"/>
      <c r="T40" s="1904"/>
      <c r="U40" s="1904"/>
      <c r="V40" s="1904"/>
      <c r="W40" s="1904"/>
    </row>
    <row r="41" spans="1:23" ht="19.5" customHeight="1">
      <c r="A41" s="1965"/>
      <c r="B41" s="1970"/>
      <c r="C41" s="1970"/>
      <c r="D41" s="1970"/>
      <c r="E41" s="1965"/>
      <c r="F41" s="1965"/>
      <c r="G41" s="1965"/>
      <c r="H41" s="1965"/>
      <c r="I41" s="1965"/>
      <c r="J41" s="1965"/>
      <c r="K41" s="1965"/>
      <c r="L41" s="1965"/>
      <c r="M41" s="1965"/>
      <c r="N41" s="1965"/>
      <c r="O41" s="1965"/>
      <c r="P41" s="1965"/>
      <c r="Q41" s="1965"/>
      <c r="R41" s="1970"/>
      <c r="S41" s="1970"/>
      <c r="T41" s="1970"/>
      <c r="U41" s="1970"/>
      <c r="V41" s="1970"/>
      <c r="W41" s="1965"/>
    </row>
    <row r="42" spans="1:23" ht="15">
      <c r="A42" s="1965"/>
      <c r="B42" s="1965"/>
      <c r="C42" s="1965"/>
      <c r="D42" s="1965"/>
      <c r="E42" s="1965"/>
      <c r="F42" s="1965"/>
      <c r="G42" s="1965"/>
      <c r="H42" s="1965"/>
      <c r="I42" s="1965"/>
      <c r="J42" s="1965"/>
      <c r="K42" s="1965"/>
      <c r="L42" s="1965"/>
      <c r="M42" s="1965"/>
      <c r="N42" s="1965"/>
      <c r="O42" s="1965"/>
      <c r="P42" s="1965"/>
      <c r="Q42" s="1965"/>
      <c r="R42" s="1965"/>
      <c r="S42" s="1965"/>
      <c r="T42" s="1965"/>
      <c r="U42" s="1965"/>
      <c r="V42" s="2036"/>
      <c r="W42" s="1965"/>
    </row>
    <row r="43" spans="1:23" ht="15">
      <c r="A43" s="1965"/>
      <c r="B43" s="1965"/>
      <c r="C43" s="1965"/>
      <c r="D43" s="1965"/>
      <c r="E43" s="1965"/>
      <c r="F43" s="1965"/>
      <c r="G43" s="1965"/>
      <c r="H43" s="1965"/>
      <c r="I43" s="1965"/>
      <c r="J43" s="1965"/>
      <c r="K43" s="1965"/>
      <c r="L43" s="1965"/>
      <c r="M43" s="1965"/>
      <c r="N43" s="1965"/>
      <c r="O43" s="1965"/>
      <c r="P43" s="1965"/>
      <c r="Q43" s="1965"/>
      <c r="R43" s="1965"/>
      <c r="S43" s="1965"/>
      <c r="T43" s="1965"/>
      <c r="U43" s="1965"/>
      <c r="V43" s="2036"/>
      <c r="W43" s="1965"/>
    </row>
    <row r="44" spans="1:23" ht="15">
      <c r="A44" s="1965"/>
      <c r="B44" s="1965"/>
      <c r="C44" s="1965"/>
      <c r="D44" s="1965"/>
      <c r="E44" s="1965"/>
      <c r="F44" s="1965"/>
      <c r="G44" s="1965"/>
      <c r="H44" s="1965"/>
      <c r="I44" s="1965"/>
      <c r="J44" s="1965"/>
      <c r="K44" s="1965"/>
      <c r="L44" s="1965"/>
      <c r="M44" s="1965"/>
      <c r="N44" s="1965"/>
      <c r="O44" s="1965"/>
      <c r="P44" s="1965"/>
      <c r="Q44" s="1965"/>
      <c r="R44" s="1965"/>
      <c r="S44" s="1965"/>
      <c r="T44" s="1965"/>
      <c r="U44" s="1965"/>
      <c r="V44" s="2036"/>
      <c r="W44" s="1965"/>
    </row>
    <row r="45" spans="1:23" ht="15">
      <c r="A45" s="1965"/>
      <c r="B45" s="1976"/>
      <c r="C45" s="1976"/>
      <c r="D45" s="1976"/>
      <c r="E45" s="1965"/>
      <c r="F45" s="1965"/>
      <c r="G45" s="1965"/>
      <c r="H45" s="1965"/>
      <c r="I45" s="1965"/>
      <c r="J45" s="1965"/>
      <c r="K45" s="1965"/>
      <c r="L45" s="1965"/>
      <c r="M45" s="1965"/>
      <c r="N45" s="1965"/>
      <c r="O45" s="1965"/>
      <c r="P45" s="1965"/>
      <c r="Q45" s="1965"/>
      <c r="R45" s="1965"/>
      <c r="S45" s="1970"/>
      <c r="T45" s="1970"/>
      <c r="U45" s="1970"/>
      <c r="V45" s="2036"/>
      <c r="W45" s="1965"/>
    </row>
    <row r="46" spans="1:23" ht="15">
      <c r="A46" s="1965"/>
      <c r="B46" s="1992"/>
      <c r="C46" s="1992"/>
      <c r="D46" s="1965"/>
      <c r="E46" s="1965"/>
      <c r="F46" s="1965"/>
      <c r="G46" s="1965"/>
      <c r="H46" s="1965"/>
      <c r="I46" s="1965"/>
      <c r="J46" s="1965"/>
      <c r="K46" s="1965"/>
      <c r="L46" s="1965"/>
      <c r="M46" s="1965"/>
      <c r="N46" s="1965"/>
      <c r="O46" s="1965"/>
      <c r="P46" s="1965"/>
      <c r="Q46" s="1965"/>
      <c r="R46" s="1970"/>
      <c r="S46" s="1970"/>
      <c r="T46" s="1970"/>
      <c r="U46" s="1970"/>
      <c r="V46" s="1970"/>
      <c r="W46" s="1965"/>
    </row>
    <row r="47" spans="1:23" ht="18" customHeight="1"/>
    <row r="48" spans="1:23" ht="18.75" customHeight="1">
      <c r="A48" s="1977"/>
      <c r="B48" s="1977"/>
      <c r="C48" s="1977"/>
      <c r="D48" s="1978"/>
      <c r="E48" s="1978"/>
      <c r="F48" s="1978"/>
      <c r="G48" s="1978"/>
      <c r="H48" s="1978"/>
      <c r="I48" s="1978"/>
      <c r="J48" s="1978"/>
      <c r="K48" s="1978"/>
      <c r="L48" s="1978"/>
      <c r="M48" s="1978"/>
      <c r="N48" s="1978"/>
      <c r="O48" s="1978"/>
      <c r="P48" s="1977"/>
      <c r="Q48" s="1977"/>
      <c r="R48" s="1977"/>
      <c r="S48" s="1977"/>
      <c r="T48" s="1977"/>
      <c r="U48" s="1977"/>
      <c r="V48" s="1977"/>
      <c r="W48" s="1977"/>
    </row>
    <row r="49" spans="1:23" ht="18.75" customHeight="1">
      <c r="A49" s="1977"/>
      <c r="B49" s="1977"/>
      <c r="C49" s="1977"/>
      <c r="D49" s="1978"/>
      <c r="E49" s="1978"/>
      <c r="F49" s="1978"/>
      <c r="G49" s="1978"/>
      <c r="H49" s="1978"/>
      <c r="I49" s="1978"/>
      <c r="J49" s="1978"/>
      <c r="K49" s="1978"/>
      <c r="L49" s="1978"/>
      <c r="M49" s="1978"/>
      <c r="N49" s="1978"/>
      <c r="O49" s="1978"/>
      <c r="P49" s="1970"/>
      <c r="Q49" s="1970"/>
      <c r="R49" s="1970"/>
      <c r="S49" s="1970"/>
      <c r="T49" s="1970"/>
      <c r="U49" s="1970"/>
      <c r="V49" s="1970"/>
      <c r="W49" s="1970"/>
    </row>
    <row r="50" spans="1:23" ht="16.5">
      <c r="A50" s="1978"/>
      <c r="B50" s="1978"/>
      <c r="C50" s="1978"/>
      <c r="D50" s="1978"/>
      <c r="E50" s="1978"/>
      <c r="F50" s="1978"/>
      <c r="G50" s="1978"/>
      <c r="H50" s="1978"/>
      <c r="I50" s="1978"/>
      <c r="J50" s="1978"/>
      <c r="K50" s="1978"/>
      <c r="L50" s="1978"/>
      <c r="M50" s="1978"/>
      <c r="N50" s="1978"/>
      <c r="O50" s="1978"/>
      <c r="P50" s="1978"/>
      <c r="Q50" s="1978"/>
      <c r="R50" s="1964"/>
      <c r="S50" s="1964"/>
      <c r="T50" s="1964"/>
      <c r="U50" s="1964"/>
      <c r="V50" s="1964"/>
      <c r="W50" s="1978"/>
    </row>
    <row r="51" spans="1:23" ht="21.75" customHeight="1">
      <c r="A51" s="1977"/>
      <c r="B51" s="1977"/>
      <c r="C51" s="1977"/>
      <c r="D51" s="1977"/>
      <c r="E51" s="1977"/>
      <c r="F51" s="1977"/>
      <c r="G51" s="1977"/>
      <c r="H51" s="1977"/>
      <c r="I51" s="1977"/>
      <c r="J51" s="1977"/>
      <c r="K51" s="1977"/>
      <c r="L51" s="1977"/>
      <c r="M51" s="1977"/>
      <c r="N51" s="1977"/>
      <c r="O51" s="1977"/>
      <c r="P51" s="1977"/>
      <c r="Q51" s="1977"/>
      <c r="R51" s="1977"/>
      <c r="S51" s="1977"/>
      <c r="T51" s="1977"/>
      <c r="U51" s="1977"/>
      <c r="V51" s="1977"/>
      <c r="W51" s="1977"/>
    </row>
    <row r="52" spans="1:23" ht="21.75" customHeight="1">
      <c r="A52" s="1970"/>
      <c r="B52" s="1970"/>
      <c r="C52" s="1970"/>
      <c r="D52" s="1970"/>
      <c r="E52" s="1970"/>
      <c r="F52" s="1970"/>
      <c r="G52" s="1970"/>
      <c r="H52" s="1970"/>
      <c r="I52" s="1970"/>
      <c r="J52" s="1970"/>
      <c r="K52" s="1970"/>
      <c r="L52" s="1970"/>
      <c r="M52" s="1970"/>
      <c r="N52" s="1970"/>
      <c r="O52" s="1970"/>
      <c r="P52" s="1970"/>
      <c r="Q52" s="1970"/>
      <c r="R52" s="1970"/>
      <c r="S52" s="1970"/>
      <c r="T52" s="1970"/>
      <c r="U52" s="1970"/>
      <c r="V52" s="1970"/>
      <c r="W52" s="1970"/>
    </row>
    <row r="54" spans="1:23" ht="21.75" customHeight="1">
      <c r="A54" s="1993"/>
      <c r="B54" s="1980"/>
      <c r="C54" s="1981"/>
      <c r="D54" s="1981"/>
      <c r="E54" s="1981"/>
      <c r="F54" s="1981"/>
      <c r="G54" s="1981"/>
      <c r="H54" s="1982"/>
      <c r="I54" s="1982"/>
      <c r="J54" s="1980"/>
      <c r="K54" s="1984"/>
      <c r="L54" s="1984"/>
      <c r="M54" s="1980"/>
      <c r="N54" s="1983"/>
      <c r="O54" s="1980"/>
      <c r="P54" s="1983"/>
      <c r="Q54" s="1980"/>
      <c r="R54" s="1983"/>
      <c r="S54" s="1980"/>
      <c r="T54" s="1983"/>
      <c r="U54" s="1983"/>
      <c r="V54" s="1983"/>
      <c r="W54" s="1983"/>
    </row>
    <row r="55" spans="1:23" ht="51.75" customHeight="1">
      <c r="A55" s="1994"/>
      <c r="B55" s="1980"/>
      <c r="C55" s="1980"/>
      <c r="D55" s="1980"/>
      <c r="E55" s="1980"/>
      <c r="F55" s="1980"/>
      <c r="G55" s="1980"/>
      <c r="H55" s="1984"/>
      <c r="I55" s="1984"/>
      <c r="J55" s="1980"/>
      <c r="K55" s="1984"/>
      <c r="L55" s="1984"/>
      <c r="M55" s="1983"/>
      <c r="N55" s="1983"/>
      <c r="O55" s="1983"/>
      <c r="P55" s="1983"/>
      <c r="Q55" s="1983"/>
      <c r="R55" s="1983"/>
      <c r="S55" s="1983"/>
      <c r="T55" s="1983"/>
      <c r="U55" s="1983"/>
      <c r="V55" s="1983"/>
      <c r="W55" s="1983"/>
    </row>
    <row r="56" spans="1:23" ht="19.5" customHeight="1">
      <c r="A56" s="1994"/>
      <c r="B56" s="1980"/>
      <c r="C56" s="1980"/>
      <c r="D56" s="1982"/>
      <c r="E56" s="1982"/>
      <c r="F56" s="1982"/>
      <c r="G56" s="1982"/>
      <c r="H56" s="1982"/>
      <c r="I56" s="1982"/>
      <c r="J56" s="1980"/>
      <c r="K56" s="1984"/>
      <c r="L56" s="1984"/>
      <c r="M56" s="1982"/>
      <c r="N56" s="1982"/>
      <c r="O56" s="1982"/>
      <c r="P56" s="1982"/>
      <c r="Q56" s="1982"/>
      <c r="R56" s="1982"/>
      <c r="S56" s="1982"/>
      <c r="T56" s="1982"/>
      <c r="U56" s="1982"/>
      <c r="V56" s="1982"/>
      <c r="W56" s="1982"/>
    </row>
    <row r="57" spans="1:23" ht="23.1" customHeight="1">
      <c r="A57" s="1995"/>
      <c r="B57" s="1985"/>
      <c r="C57" s="1987"/>
      <c r="D57" s="1987"/>
      <c r="E57" s="1986"/>
      <c r="F57" s="1987"/>
      <c r="G57" s="1986"/>
      <c r="H57" s="1986"/>
      <c r="I57" s="1986"/>
      <c r="J57" s="1987"/>
      <c r="K57" s="1987"/>
      <c r="L57" s="1987"/>
      <c r="M57" s="1987"/>
      <c r="N57" s="1986"/>
      <c r="O57" s="1987"/>
      <c r="P57" s="1987"/>
      <c r="Q57" s="1987"/>
      <c r="R57" s="1986"/>
      <c r="S57" s="1987"/>
      <c r="T57" s="1986"/>
      <c r="U57" s="1987"/>
      <c r="V57" s="1987"/>
      <c r="W57" s="1987"/>
    </row>
    <row r="58" spans="1:23" ht="23.1" customHeight="1">
      <c r="A58" s="1996"/>
      <c r="B58" s="1985"/>
      <c r="C58" s="1987"/>
      <c r="D58" s="1987"/>
      <c r="E58" s="1986"/>
      <c r="F58" s="1987"/>
      <c r="G58" s="1986"/>
      <c r="H58" s="1986"/>
      <c r="I58" s="1986"/>
      <c r="J58" s="1987"/>
      <c r="K58" s="1987"/>
      <c r="L58" s="1987"/>
      <c r="M58" s="1987"/>
      <c r="N58" s="1986"/>
      <c r="O58" s="1987"/>
      <c r="P58" s="1987"/>
      <c r="Q58" s="1987"/>
      <c r="R58" s="1986"/>
      <c r="S58" s="1987"/>
      <c r="T58" s="1986"/>
      <c r="U58" s="1987"/>
      <c r="V58" s="1987"/>
      <c r="W58" s="1987"/>
    </row>
    <row r="59" spans="1:23" ht="23.1" customHeight="1">
      <c r="A59" s="1996"/>
      <c r="B59" s="1985"/>
      <c r="C59" s="1987"/>
      <c r="D59" s="1987"/>
      <c r="E59" s="1986"/>
      <c r="F59" s="1987"/>
      <c r="G59" s="1986"/>
      <c r="H59" s="1986"/>
      <c r="I59" s="1986"/>
      <c r="J59" s="1987"/>
      <c r="K59" s="1987"/>
      <c r="L59" s="1987"/>
      <c r="M59" s="1987"/>
      <c r="N59" s="1986"/>
      <c r="O59" s="1987"/>
      <c r="P59" s="1987"/>
      <c r="Q59" s="1987"/>
      <c r="R59" s="1986"/>
      <c r="S59" s="1987"/>
      <c r="T59" s="1986"/>
      <c r="U59" s="1987"/>
      <c r="V59" s="1987"/>
      <c r="W59" s="1986"/>
    </row>
    <row r="60" spans="1:23" ht="23.1" customHeight="1">
      <c r="A60" s="1996"/>
      <c r="B60" s="1985"/>
      <c r="C60" s="1987"/>
      <c r="D60" s="1987"/>
      <c r="E60" s="1986"/>
      <c r="F60" s="1987"/>
      <c r="G60" s="1986"/>
      <c r="H60" s="1986"/>
      <c r="I60" s="1986"/>
      <c r="J60" s="1987"/>
      <c r="K60" s="1987"/>
      <c r="L60" s="1987"/>
      <c r="M60" s="1987"/>
      <c r="N60" s="1986"/>
      <c r="O60" s="1987"/>
      <c r="P60" s="1987"/>
      <c r="Q60" s="1987"/>
      <c r="R60" s="1986"/>
      <c r="S60" s="1987"/>
      <c r="T60" s="1986"/>
      <c r="U60" s="1987"/>
      <c r="V60" s="1987"/>
      <c r="W60" s="1987"/>
    </row>
    <row r="61" spans="1:23" ht="23.1" customHeight="1">
      <c r="A61" s="1996"/>
      <c r="B61" s="1985"/>
      <c r="C61" s="1987"/>
      <c r="D61" s="1987"/>
      <c r="E61" s="1986"/>
      <c r="F61" s="1987"/>
      <c r="G61" s="1986"/>
      <c r="H61" s="1986"/>
      <c r="I61" s="1986"/>
      <c r="J61" s="1987"/>
      <c r="K61" s="1987"/>
      <c r="L61" s="1987"/>
      <c r="M61" s="1987"/>
      <c r="N61" s="1986"/>
      <c r="O61" s="1987"/>
      <c r="P61" s="1987"/>
      <c r="Q61" s="1987"/>
      <c r="R61" s="1986"/>
      <c r="S61" s="1987"/>
      <c r="T61" s="1986"/>
      <c r="U61" s="1987"/>
      <c r="V61" s="1987"/>
      <c r="W61" s="1988"/>
    </row>
    <row r="62" spans="1:23" ht="23.1" customHeight="1">
      <c r="A62" s="1996"/>
      <c r="B62" s="1985"/>
      <c r="C62" s="1987"/>
      <c r="D62" s="1987"/>
      <c r="E62" s="1986"/>
      <c r="F62" s="1987"/>
      <c r="G62" s="1986"/>
      <c r="H62" s="1986"/>
      <c r="I62" s="1986"/>
      <c r="J62" s="1987"/>
      <c r="K62" s="1987"/>
      <c r="L62" s="1987"/>
      <c r="M62" s="1987"/>
      <c r="N62" s="1986"/>
      <c r="O62" s="1987"/>
      <c r="P62" s="1987"/>
      <c r="Q62" s="1987"/>
      <c r="R62" s="1986"/>
      <c r="S62" s="1987"/>
      <c r="T62" s="1986"/>
      <c r="U62" s="1987"/>
      <c r="V62" s="1987"/>
      <c r="W62" s="1988"/>
    </row>
    <row r="63" spans="1:23" ht="23.1" customHeight="1">
      <c r="A63" s="1996"/>
      <c r="B63" s="1985"/>
      <c r="C63" s="1987"/>
      <c r="D63" s="1987"/>
      <c r="E63" s="1987"/>
      <c r="F63" s="1987"/>
      <c r="G63" s="1986"/>
      <c r="H63" s="1986"/>
      <c r="I63" s="1986"/>
      <c r="J63" s="1987"/>
      <c r="K63" s="1987"/>
      <c r="L63" s="1987"/>
      <c r="M63" s="1987"/>
      <c r="N63" s="1987"/>
      <c r="O63" s="1987"/>
      <c r="P63" s="1987"/>
      <c r="Q63" s="1987"/>
      <c r="R63" s="1986"/>
      <c r="S63" s="1987"/>
      <c r="T63" s="1986"/>
      <c r="U63" s="1987"/>
      <c r="V63" s="1987"/>
      <c r="W63" s="1987"/>
    </row>
    <row r="64" spans="1:23" ht="23.1" customHeight="1">
      <c r="A64" s="1997"/>
      <c r="B64" s="1985"/>
      <c r="C64" s="1987"/>
      <c r="D64" s="1987"/>
      <c r="E64" s="1987"/>
      <c r="F64" s="1987"/>
      <c r="G64" s="1986"/>
      <c r="H64" s="1986"/>
      <c r="I64" s="1986"/>
      <c r="J64" s="1987"/>
      <c r="K64" s="1987"/>
      <c r="L64" s="1987"/>
      <c r="M64" s="1987"/>
      <c r="N64" s="1987"/>
      <c r="O64" s="1987"/>
      <c r="P64" s="1987"/>
      <c r="Q64" s="1987"/>
      <c r="R64" s="1986"/>
      <c r="S64" s="1987"/>
      <c r="T64" s="1986"/>
      <c r="U64" s="1987"/>
      <c r="V64" s="1987"/>
      <c r="W64" s="1987"/>
    </row>
    <row r="65" spans="1:23" ht="23.1" customHeight="1">
      <c r="A65" s="1998"/>
      <c r="B65" s="1989"/>
      <c r="C65" s="1990"/>
      <c r="D65" s="1990"/>
      <c r="E65" s="1990"/>
      <c r="F65" s="1990"/>
      <c r="G65" s="1991"/>
      <c r="H65" s="1991"/>
      <c r="I65" s="1991"/>
      <c r="J65" s="1990"/>
      <c r="K65" s="1990"/>
      <c r="L65" s="1990"/>
      <c r="M65" s="1990"/>
      <c r="N65" s="1990"/>
      <c r="O65" s="1990"/>
      <c r="P65" s="1990"/>
      <c r="Q65" s="1990"/>
      <c r="R65" s="1991"/>
      <c r="S65" s="1990"/>
      <c r="T65" s="1991"/>
      <c r="U65" s="1990"/>
      <c r="V65" s="1990"/>
      <c r="W65" s="1991"/>
    </row>
    <row r="66" spans="1:23" ht="13.5" customHeight="1">
      <c r="A66" s="1904"/>
      <c r="B66" s="1985"/>
      <c r="C66" s="1985"/>
      <c r="D66" s="1985"/>
      <c r="E66" s="1985"/>
      <c r="F66" s="1985"/>
      <c r="G66" s="1985"/>
      <c r="H66" s="1985"/>
      <c r="I66" s="1985"/>
      <c r="J66" s="1985"/>
      <c r="K66" s="1985"/>
      <c r="L66" s="1985"/>
      <c r="M66" s="1985"/>
      <c r="N66" s="1985"/>
      <c r="O66" s="1985"/>
      <c r="P66" s="1985"/>
      <c r="Q66" s="1985"/>
      <c r="R66" s="1985"/>
      <c r="S66" s="1985"/>
      <c r="T66" s="1985"/>
      <c r="U66" s="1985"/>
      <c r="V66" s="1985"/>
      <c r="W66" s="1985"/>
    </row>
    <row r="67" spans="1:23" ht="20.25" customHeight="1">
      <c r="B67" s="1880"/>
      <c r="C67" s="1880"/>
      <c r="D67" s="1880"/>
      <c r="E67" s="1880"/>
      <c r="F67" s="1880"/>
      <c r="G67" s="1880"/>
      <c r="H67" s="1880"/>
      <c r="I67" s="1880"/>
      <c r="J67" s="1880"/>
      <c r="K67" s="1880"/>
      <c r="L67" s="1880"/>
      <c r="M67" s="1880"/>
      <c r="N67" s="1880"/>
      <c r="O67" s="1880"/>
      <c r="P67" s="1880"/>
      <c r="Q67" s="1880"/>
      <c r="R67" s="1999"/>
      <c r="S67" s="1999"/>
      <c r="T67" s="1999"/>
      <c r="U67" s="1999"/>
      <c r="V67" s="1999"/>
      <c r="W67" s="1880"/>
    </row>
    <row r="68" spans="1:23" ht="20.25" customHeight="1">
      <c r="A68" s="1965"/>
      <c r="B68" s="2000"/>
      <c r="C68" s="2000"/>
      <c r="D68" s="2000"/>
      <c r="E68" s="2001"/>
      <c r="F68" s="2001"/>
      <c r="G68" s="2001"/>
      <c r="H68" s="2001"/>
      <c r="I68" s="2001"/>
      <c r="J68" s="2001"/>
      <c r="K68" s="2001"/>
      <c r="L68" s="2001"/>
      <c r="M68" s="2001"/>
      <c r="N68" s="2001"/>
      <c r="O68" s="2001"/>
      <c r="P68" s="2001"/>
      <c r="Q68" s="2001"/>
      <c r="R68" s="2000"/>
      <c r="S68" s="2000"/>
      <c r="T68" s="2000"/>
      <c r="U68" s="2000"/>
      <c r="V68" s="2000"/>
      <c r="W68" s="2001"/>
    </row>
    <row r="69" spans="1:23" ht="20.25" customHeight="1">
      <c r="A69" s="1965"/>
      <c r="B69" s="2002"/>
      <c r="C69" s="2002"/>
      <c r="D69" s="2002"/>
      <c r="E69" s="2001"/>
      <c r="F69" s="2001"/>
      <c r="G69" s="2001"/>
      <c r="H69" s="2001"/>
      <c r="I69" s="2001"/>
      <c r="J69" s="2001"/>
      <c r="K69" s="2001"/>
      <c r="L69" s="2001"/>
      <c r="M69" s="2001"/>
      <c r="N69" s="2001"/>
      <c r="O69" s="2001"/>
      <c r="P69" s="2001"/>
      <c r="Q69" s="2001"/>
      <c r="R69" s="2002"/>
      <c r="S69" s="2002"/>
      <c r="T69" s="2002"/>
      <c r="U69" s="2002"/>
      <c r="V69" s="2002"/>
      <c r="W69" s="2001"/>
    </row>
    <row r="70" spans="1:23" ht="15">
      <c r="A70" s="1965"/>
      <c r="B70" s="2001"/>
      <c r="C70" s="2001"/>
      <c r="D70" s="2001"/>
      <c r="E70" s="2001"/>
      <c r="F70" s="2001"/>
      <c r="G70" s="2001"/>
      <c r="H70" s="2001"/>
      <c r="I70" s="2001"/>
      <c r="J70" s="2001"/>
      <c r="K70" s="2001"/>
      <c r="L70" s="2001"/>
      <c r="M70" s="2001"/>
      <c r="N70" s="2001"/>
      <c r="O70" s="2001"/>
      <c r="P70" s="2001"/>
      <c r="Q70" s="2001"/>
      <c r="R70" s="2001"/>
      <c r="S70" s="2001"/>
      <c r="T70" s="2001"/>
      <c r="U70" s="2001"/>
      <c r="V70" s="2001"/>
      <c r="W70" s="2001"/>
    </row>
    <row r="71" spans="1:23" ht="15">
      <c r="A71" s="1965"/>
      <c r="B71" s="1965"/>
      <c r="C71" s="1965"/>
      <c r="D71" s="1965"/>
      <c r="E71" s="1965"/>
      <c r="F71" s="1965"/>
      <c r="G71" s="1965"/>
      <c r="H71" s="1965"/>
      <c r="I71" s="1965"/>
      <c r="J71" s="2037"/>
      <c r="K71" s="2037"/>
      <c r="L71" s="2037"/>
      <c r="M71" s="1965"/>
      <c r="N71" s="1965"/>
      <c r="O71" s="1965"/>
      <c r="P71" s="1965"/>
      <c r="Q71" s="1965"/>
      <c r="R71" s="1965"/>
      <c r="S71" s="1965"/>
      <c r="T71" s="1965"/>
      <c r="U71" s="1965"/>
      <c r="V71" s="1965"/>
      <c r="W71" s="1965"/>
    </row>
    <row r="72" spans="1:23" ht="15">
      <c r="A72" s="1965"/>
      <c r="B72" s="1965"/>
      <c r="C72" s="1965"/>
      <c r="D72" s="1965"/>
      <c r="E72" s="1965"/>
      <c r="F72" s="1965"/>
      <c r="G72" s="1965"/>
      <c r="H72" s="1965"/>
      <c r="I72" s="1965"/>
      <c r="J72" s="1965"/>
      <c r="K72" s="1965"/>
      <c r="L72" s="1965"/>
      <c r="M72" s="1965"/>
      <c r="N72" s="1965"/>
      <c r="O72" s="1965"/>
      <c r="P72" s="1965"/>
      <c r="Q72" s="1965"/>
      <c r="R72" s="1965"/>
      <c r="S72" s="1965"/>
      <c r="T72" s="1965"/>
      <c r="U72" s="1965"/>
      <c r="V72" s="1965"/>
      <c r="W72" s="1965"/>
    </row>
    <row r="73" spans="1:23" ht="15">
      <c r="A73" s="1970"/>
      <c r="B73" s="1970"/>
      <c r="C73" s="1970"/>
      <c r="D73" s="1970"/>
      <c r="E73" s="1970"/>
      <c r="F73" s="1965"/>
      <c r="G73" s="1965"/>
      <c r="H73" s="1965"/>
      <c r="I73" s="1965"/>
      <c r="J73" s="1965"/>
      <c r="K73" s="1965"/>
      <c r="L73" s="1965"/>
      <c r="M73" s="1965"/>
      <c r="N73" s="1965"/>
      <c r="O73" s="1965"/>
      <c r="P73" s="1965"/>
      <c r="Q73" s="1965"/>
      <c r="R73" s="1970"/>
      <c r="S73" s="1970"/>
      <c r="T73" s="1970"/>
      <c r="U73" s="1970"/>
      <c r="V73" s="1970"/>
      <c r="W73" s="1965"/>
    </row>
    <row r="76" spans="1:23" ht="16.5">
      <c r="A76" s="1977"/>
      <c r="B76" s="1977"/>
      <c r="C76" s="1977"/>
      <c r="D76" s="1978"/>
      <c r="E76" s="1978"/>
      <c r="F76" s="1978"/>
      <c r="G76" s="1978"/>
      <c r="H76" s="1978"/>
      <c r="I76" s="1978"/>
      <c r="J76" s="1978"/>
      <c r="K76" s="1978"/>
      <c r="L76" s="1978"/>
      <c r="M76" s="1978"/>
      <c r="N76" s="1978"/>
      <c r="O76" s="1978"/>
      <c r="P76" s="1977"/>
      <c r="Q76" s="1977"/>
      <c r="R76" s="1977"/>
      <c r="S76" s="1977"/>
      <c r="T76" s="1977"/>
      <c r="U76" s="1977"/>
      <c r="V76" s="1977"/>
      <c r="W76" s="1977"/>
    </row>
    <row r="77" spans="1:23" ht="16.5">
      <c r="A77" s="1977"/>
      <c r="B77" s="1977"/>
      <c r="C77" s="1977"/>
      <c r="D77" s="1978"/>
      <c r="E77" s="1978"/>
      <c r="F77" s="1978"/>
      <c r="G77" s="1978"/>
      <c r="H77" s="1978"/>
      <c r="I77" s="1978"/>
      <c r="J77" s="1978"/>
      <c r="K77" s="1978"/>
      <c r="L77" s="1978"/>
      <c r="M77" s="1978"/>
      <c r="N77" s="1978"/>
      <c r="O77" s="1978"/>
      <c r="P77" s="1970"/>
      <c r="Q77" s="1970"/>
      <c r="R77" s="1970"/>
      <c r="S77" s="1970"/>
      <c r="T77" s="1970"/>
      <c r="U77" s="1970"/>
      <c r="V77" s="1970"/>
      <c r="W77" s="1970"/>
    </row>
    <row r="78" spans="1:23" ht="16.5">
      <c r="A78" s="1978"/>
      <c r="B78" s="1978"/>
      <c r="C78" s="1978"/>
      <c r="D78" s="1978"/>
      <c r="E78" s="1978"/>
      <c r="F78" s="1978"/>
      <c r="G78" s="1978"/>
      <c r="H78" s="1978"/>
      <c r="I78" s="1978"/>
      <c r="J78" s="1978"/>
      <c r="K78" s="1978"/>
      <c r="L78" s="1978"/>
      <c r="M78" s="1978"/>
      <c r="N78" s="1978"/>
      <c r="O78" s="1978"/>
      <c r="P78" s="1978"/>
      <c r="Q78" s="1978"/>
      <c r="R78" s="1964"/>
      <c r="S78" s="1964"/>
      <c r="T78" s="1964"/>
      <c r="U78" s="1964"/>
      <c r="V78" s="1964"/>
      <c r="W78" s="1978"/>
    </row>
    <row r="79" spans="1:23" ht="16.5">
      <c r="A79" s="1977"/>
      <c r="B79" s="1977"/>
      <c r="C79" s="1977"/>
      <c r="D79" s="1977"/>
      <c r="E79" s="1977"/>
      <c r="F79" s="1977"/>
      <c r="G79" s="1977"/>
      <c r="H79" s="1977"/>
      <c r="I79" s="1977"/>
      <c r="J79" s="1977"/>
      <c r="K79" s="1977"/>
      <c r="L79" s="1977"/>
      <c r="M79" s="1977"/>
      <c r="N79" s="1977"/>
      <c r="O79" s="1977"/>
      <c r="P79" s="1977"/>
      <c r="Q79" s="1977"/>
      <c r="R79" s="1977"/>
      <c r="S79" s="1977"/>
      <c r="T79" s="1977"/>
      <c r="U79" s="1977"/>
      <c r="V79" s="1977"/>
      <c r="W79" s="1977"/>
    </row>
    <row r="80" spans="1:23" ht="15">
      <c r="A80" s="1970"/>
      <c r="B80" s="1970"/>
      <c r="C80" s="1970"/>
      <c r="D80" s="1970"/>
      <c r="E80" s="1970"/>
      <c r="F80" s="1970"/>
      <c r="G80" s="1970"/>
      <c r="H80" s="1970"/>
      <c r="I80" s="1970"/>
      <c r="J80" s="1970"/>
      <c r="K80" s="1970"/>
      <c r="L80" s="1970"/>
      <c r="M80" s="1970"/>
      <c r="N80" s="1970"/>
      <c r="O80" s="1970"/>
      <c r="P80" s="1970"/>
      <c r="Q80" s="1970"/>
      <c r="R80" s="1970"/>
      <c r="S80" s="1970"/>
      <c r="T80" s="1970"/>
      <c r="U80" s="1970"/>
      <c r="V80" s="1970"/>
      <c r="W80" s="1970"/>
    </row>
    <row r="81" spans="1:23" ht="14.25" customHeight="1"/>
    <row r="82" spans="1:23">
      <c r="A82" s="2003"/>
      <c r="B82" s="2003"/>
      <c r="C82" s="2004"/>
      <c r="D82" s="2004"/>
      <c r="E82" s="2004"/>
      <c r="F82" s="2004"/>
      <c r="G82" s="2004"/>
      <c r="H82" s="2005"/>
      <c r="I82" s="2005"/>
      <c r="J82" s="2003"/>
      <c r="K82" s="2038"/>
      <c r="L82" s="2038"/>
      <c r="M82" s="1993"/>
      <c r="N82" s="2006"/>
      <c r="O82" s="1993"/>
      <c r="P82" s="2006"/>
      <c r="Q82" s="1993"/>
      <c r="R82" s="2006"/>
      <c r="S82" s="1993"/>
      <c r="T82" s="2006"/>
      <c r="U82" s="2007"/>
      <c r="V82" s="2007"/>
      <c r="W82" s="2006"/>
    </row>
    <row r="83" spans="1:23" ht="54" customHeight="1">
      <c r="A83" s="2008"/>
      <c r="B83" s="2008"/>
      <c r="C83" s="2008"/>
      <c r="D83" s="2009"/>
      <c r="E83" s="2009"/>
      <c r="F83" s="2009"/>
      <c r="G83" s="2009"/>
      <c r="H83" s="2010"/>
      <c r="I83" s="2010"/>
      <c r="J83" s="2008"/>
      <c r="K83" s="2039"/>
      <c r="L83" s="2039"/>
      <c r="M83" s="2011"/>
      <c r="N83" s="2012"/>
      <c r="O83" s="2011"/>
      <c r="P83" s="2012"/>
      <c r="Q83" s="2011"/>
      <c r="R83" s="2012"/>
      <c r="S83" s="2011"/>
      <c r="T83" s="2012"/>
      <c r="U83" s="2013"/>
      <c r="V83" s="2013"/>
      <c r="W83" s="2012"/>
    </row>
    <row r="84" spans="1:23" ht="38.25" customHeight="1">
      <c r="A84" s="2008"/>
      <c r="B84" s="2008"/>
      <c r="C84" s="2040"/>
      <c r="D84" s="2014"/>
      <c r="E84" s="2014"/>
      <c r="F84" s="2014"/>
      <c r="G84" s="2014"/>
      <c r="H84" s="2014"/>
      <c r="I84" s="2014"/>
      <c r="J84" s="2040"/>
      <c r="K84" s="2041"/>
      <c r="L84" s="2041"/>
      <c r="M84" s="2014"/>
      <c r="N84" s="2014"/>
      <c r="O84" s="2014"/>
      <c r="P84" s="2014"/>
      <c r="Q84" s="2014"/>
      <c r="R84" s="2014"/>
      <c r="S84" s="2014"/>
      <c r="T84" s="2014"/>
      <c r="U84" s="2014"/>
      <c r="V84" s="2014"/>
      <c r="W84" s="2014"/>
    </row>
    <row r="85" spans="1:23" ht="21.75" customHeight="1">
      <c r="A85" s="2015"/>
      <c r="B85" s="2016"/>
      <c r="C85" s="2017"/>
      <c r="D85" s="2017"/>
      <c r="E85" s="2017"/>
      <c r="F85" s="2017"/>
      <c r="G85" s="2018"/>
      <c r="H85" s="2018"/>
      <c r="I85" s="2018"/>
      <c r="J85" s="2017"/>
      <c r="K85" s="2017"/>
      <c r="L85" s="2017"/>
      <c r="M85" s="2017"/>
      <c r="N85" s="2018"/>
      <c r="O85" s="2017"/>
      <c r="P85" s="2017"/>
      <c r="Q85" s="2017"/>
      <c r="R85" s="2018"/>
      <c r="S85" s="2017"/>
      <c r="T85" s="2018"/>
      <c r="U85" s="2017"/>
      <c r="V85" s="2017"/>
      <c r="W85" s="2017"/>
    </row>
    <row r="86" spans="1:23" ht="18.75" customHeight="1">
      <c r="A86" s="2019"/>
      <c r="B86" s="2020"/>
      <c r="C86" s="2017"/>
      <c r="D86" s="2017"/>
      <c r="E86" s="2017"/>
      <c r="F86" s="2017"/>
      <c r="G86" s="2018"/>
      <c r="H86" s="2018"/>
      <c r="I86" s="2018"/>
      <c r="J86" s="2017"/>
      <c r="K86" s="2017"/>
      <c r="L86" s="2017"/>
      <c r="M86" s="2017"/>
      <c r="N86" s="2018"/>
      <c r="O86" s="2017"/>
      <c r="P86" s="2017"/>
      <c r="Q86" s="2017"/>
      <c r="R86" s="2018"/>
      <c r="S86" s="2017"/>
      <c r="T86" s="2018"/>
      <c r="U86" s="2017"/>
      <c r="V86" s="2017"/>
      <c r="W86" s="2017"/>
    </row>
    <row r="87" spans="1:23">
      <c r="A87" s="2019"/>
      <c r="B87" s="2020"/>
      <c r="C87" s="2017"/>
      <c r="D87" s="2017"/>
      <c r="E87" s="2017"/>
      <c r="F87" s="2017"/>
      <c r="G87" s="2018"/>
      <c r="H87" s="2018"/>
      <c r="I87" s="2018"/>
      <c r="J87" s="2017"/>
      <c r="K87" s="2017"/>
      <c r="L87" s="2017"/>
      <c r="M87" s="2017"/>
      <c r="N87" s="2018"/>
      <c r="O87" s="2017"/>
      <c r="P87" s="2017"/>
      <c r="Q87" s="2017"/>
      <c r="R87" s="2018"/>
      <c r="S87" s="2017"/>
      <c r="T87" s="2018"/>
      <c r="U87" s="2017"/>
      <c r="V87" s="2017"/>
      <c r="W87" s="2018"/>
    </row>
    <row r="88" spans="1:23">
      <c r="A88" s="2019"/>
      <c r="B88" s="2020"/>
      <c r="C88" s="2017"/>
      <c r="D88" s="2017"/>
      <c r="E88" s="2017"/>
      <c r="F88" s="2017"/>
      <c r="G88" s="2018"/>
      <c r="H88" s="2018"/>
      <c r="I88" s="2018"/>
      <c r="J88" s="2017"/>
      <c r="K88" s="2017"/>
      <c r="L88" s="2017"/>
      <c r="M88" s="2017"/>
      <c r="N88" s="2018"/>
      <c r="O88" s="2017"/>
      <c r="P88" s="2017"/>
      <c r="Q88" s="2017"/>
      <c r="R88" s="2018"/>
      <c r="S88" s="2017"/>
      <c r="T88" s="2018"/>
      <c r="U88" s="2017"/>
      <c r="V88" s="2017"/>
      <c r="W88" s="2017"/>
    </row>
    <row r="89" spans="1:23">
      <c r="A89" s="2019"/>
      <c r="B89" s="2020"/>
      <c r="C89" s="2017"/>
      <c r="D89" s="2017"/>
      <c r="E89" s="2017"/>
      <c r="F89" s="2017"/>
      <c r="G89" s="2018"/>
      <c r="H89" s="2018"/>
      <c r="I89" s="2018"/>
      <c r="J89" s="2017"/>
      <c r="K89" s="2017"/>
      <c r="L89" s="2017"/>
      <c r="M89" s="2017"/>
      <c r="N89" s="2018"/>
      <c r="O89" s="2017"/>
      <c r="P89" s="2017"/>
      <c r="Q89" s="2017"/>
      <c r="R89" s="2018"/>
      <c r="S89" s="2017"/>
      <c r="T89" s="2018"/>
      <c r="U89" s="2017"/>
      <c r="V89" s="2017"/>
      <c r="W89" s="2021"/>
    </row>
    <row r="90" spans="1:23">
      <c r="A90" s="2019"/>
      <c r="B90" s="2020"/>
      <c r="C90" s="2017"/>
      <c r="D90" s="2017"/>
      <c r="E90" s="2017"/>
      <c r="F90" s="2017"/>
      <c r="G90" s="2018"/>
      <c r="H90" s="2018"/>
      <c r="I90" s="2018"/>
      <c r="J90" s="2017"/>
      <c r="K90" s="2017"/>
      <c r="L90" s="2017"/>
      <c r="M90" s="2017"/>
      <c r="N90" s="2021"/>
      <c r="O90" s="2017"/>
      <c r="P90" s="2017"/>
      <c r="Q90" s="2017"/>
      <c r="R90" s="2018"/>
      <c r="S90" s="2017"/>
      <c r="T90" s="2018"/>
      <c r="U90" s="2017"/>
      <c r="V90" s="2017"/>
      <c r="W90" s="2021"/>
    </row>
    <row r="91" spans="1:23">
      <c r="A91" s="2019"/>
      <c r="B91" s="2020"/>
      <c r="C91" s="2017"/>
      <c r="D91" s="2017"/>
      <c r="E91" s="2017"/>
      <c r="F91" s="2017"/>
      <c r="G91" s="2018"/>
      <c r="H91" s="2018"/>
      <c r="I91" s="2018"/>
      <c r="J91" s="2017"/>
      <c r="K91" s="2017"/>
      <c r="L91" s="2017"/>
      <c r="M91" s="2017"/>
      <c r="N91" s="2017"/>
      <c r="O91" s="2017"/>
      <c r="P91" s="2017"/>
      <c r="Q91" s="2017"/>
      <c r="R91" s="2018"/>
      <c r="S91" s="2017"/>
      <c r="T91" s="2018"/>
      <c r="U91" s="2017"/>
      <c r="V91" s="2017"/>
      <c r="W91" s="2017"/>
    </row>
    <row r="92" spans="1:23" ht="19.5" customHeight="1">
      <c r="A92" s="2022"/>
      <c r="B92" s="2023"/>
      <c r="C92" s="2027"/>
      <c r="D92" s="2027"/>
      <c r="E92" s="2024"/>
      <c r="F92" s="2027"/>
      <c r="G92" s="2025"/>
      <c r="H92" s="2026"/>
      <c r="I92" s="2026"/>
      <c r="J92" s="2027"/>
      <c r="K92" s="2027"/>
      <c r="L92" s="2027"/>
      <c r="M92" s="2027"/>
      <c r="N92" s="2024"/>
      <c r="O92" s="2027"/>
      <c r="P92" s="2024"/>
      <c r="Q92" s="2027"/>
      <c r="R92" s="2025"/>
      <c r="S92" s="2027"/>
      <c r="T92" s="2025"/>
      <c r="U92" s="2017"/>
      <c r="V92" s="2027"/>
      <c r="W92" s="2027"/>
    </row>
    <row r="93" spans="1:23" ht="22.5" customHeight="1">
      <c r="A93" s="2028"/>
      <c r="B93" s="2028"/>
      <c r="C93" s="2029"/>
      <c r="D93" s="2029"/>
      <c r="E93" s="2029"/>
      <c r="F93" s="2029"/>
      <c r="G93" s="2030"/>
      <c r="H93" s="2030"/>
      <c r="I93" s="2030"/>
      <c r="J93" s="2029"/>
      <c r="K93" s="2029"/>
      <c r="L93" s="2029"/>
      <c r="M93" s="2029"/>
      <c r="N93" s="2029"/>
      <c r="O93" s="2029"/>
      <c r="P93" s="2029"/>
      <c r="Q93" s="2029"/>
      <c r="R93" s="2030"/>
      <c r="S93" s="2029"/>
      <c r="T93" s="2030"/>
      <c r="U93" s="2029"/>
      <c r="V93" s="2029"/>
      <c r="W93" s="2031"/>
    </row>
    <row r="94" spans="1:23">
      <c r="A94" s="1904"/>
      <c r="B94" s="1904"/>
      <c r="C94" s="1904"/>
      <c r="D94" s="1904"/>
      <c r="E94" s="1904"/>
      <c r="F94" s="1904"/>
      <c r="G94" s="1904"/>
      <c r="H94" s="1904"/>
      <c r="I94" s="1904"/>
      <c r="J94" s="1904"/>
      <c r="K94" s="1904"/>
      <c r="L94" s="1904"/>
      <c r="M94" s="1904"/>
      <c r="N94" s="1904"/>
      <c r="O94" s="1904"/>
      <c r="P94" s="1904"/>
      <c r="Q94" s="1904"/>
      <c r="R94" s="1904"/>
      <c r="S94" s="1904"/>
      <c r="T94" s="1904"/>
      <c r="U94" s="1904"/>
      <c r="V94" s="1904"/>
      <c r="W94" s="1904"/>
    </row>
    <row r="95" spans="1:23" ht="15">
      <c r="R95" s="1964"/>
      <c r="S95" s="1964"/>
      <c r="T95" s="1964"/>
      <c r="U95" s="1964"/>
      <c r="V95" s="1964"/>
    </row>
    <row r="96" spans="1:23" ht="15">
      <c r="A96" s="1965"/>
      <c r="B96" s="1970"/>
      <c r="C96" s="1970"/>
      <c r="D96" s="1970"/>
      <c r="E96" s="1965"/>
      <c r="F96" s="1965"/>
      <c r="G96" s="1965"/>
      <c r="H96" s="1965"/>
      <c r="I96" s="1965"/>
      <c r="J96" s="1965"/>
      <c r="K96" s="1965"/>
      <c r="L96" s="1965"/>
      <c r="M96" s="1965"/>
      <c r="N96" s="1965"/>
      <c r="O96" s="1965"/>
      <c r="P96" s="1965"/>
      <c r="Q96" s="1965"/>
      <c r="R96" s="1970"/>
      <c r="S96" s="1970"/>
      <c r="T96" s="1970"/>
      <c r="U96" s="1970"/>
      <c r="V96" s="1970"/>
      <c r="W96" s="1965"/>
    </row>
    <row r="97" spans="1:23" ht="15">
      <c r="A97" s="1965"/>
      <c r="B97" s="1965"/>
      <c r="C97" s="1965"/>
      <c r="D97" s="1965"/>
      <c r="E97" s="1965"/>
      <c r="F97" s="1965"/>
      <c r="G97" s="1965"/>
      <c r="H97" s="1965"/>
      <c r="I97" s="1965"/>
      <c r="J97" s="1965"/>
      <c r="K97" s="1965"/>
      <c r="L97" s="1965"/>
      <c r="M97" s="1965"/>
      <c r="N97" s="1965"/>
      <c r="O97" s="1965"/>
      <c r="P97" s="1965"/>
      <c r="Q97" s="1965"/>
      <c r="R97" s="1965"/>
      <c r="S97" s="1965"/>
      <c r="T97" s="1965"/>
      <c r="U97" s="1965"/>
      <c r="V97" s="1965"/>
      <c r="W97" s="1965"/>
    </row>
    <row r="98" spans="1:23" ht="15">
      <c r="A98" s="1965"/>
      <c r="B98" s="1965"/>
      <c r="C98" s="1965"/>
      <c r="D98" s="1965"/>
      <c r="E98" s="1965"/>
      <c r="F98" s="1965"/>
      <c r="G98" s="1965"/>
      <c r="H98" s="1965"/>
      <c r="I98" s="1965"/>
      <c r="J98" s="1965"/>
      <c r="K98" s="1965"/>
      <c r="L98" s="1965"/>
      <c r="M98" s="1965"/>
      <c r="N98" s="1965"/>
      <c r="O98" s="1965"/>
      <c r="P98" s="1965"/>
      <c r="Q98" s="1965"/>
      <c r="R98" s="1965"/>
      <c r="S98" s="1965"/>
      <c r="T98" s="1965"/>
      <c r="U98" s="1965"/>
      <c r="V98" s="1965"/>
      <c r="W98" s="1965"/>
    </row>
    <row r="99" spans="1:23" ht="15">
      <c r="A99" s="1965"/>
      <c r="B99" s="1965"/>
      <c r="C99" s="1965"/>
      <c r="D99" s="1965"/>
      <c r="E99" s="1965"/>
      <c r="F99" s="1965"/>
      <c r="G99" s="1965"/>
      <c r="H99" s="1965"/>
      <c r="I99" s="1965"/>
      <c r="J99" s="1965"/>
      <c r="K99" s="1965"/>
      <c r="L99" s="1965"/>
      <c r="M99" s="1965"/>
      <c r="N99" s="1965"/>
      <c r="O99" s="1965"/>
      <c r="P99" s="1965"/>
      <c r="Q99" s="1965"/>
      <c r="R99" s="1965"/>
      <c r="S99" s="1965"/>
      <c r="T99" s="1965"/>
      <c r="U99" s="1965"/>
      <c r="V99" s="1965"/>
      <c r="W99" s="1965"/>
    </row>
    <row r="100" spans="1:23" ht="15">
      <c r="A100" s="1965"/>
      <c r="B100" s="1965"/>
      <c r="C100" s="1965"/>
      <c r="D100" s="1965"/>
      <c r="E100" s="1965"/>
      <c r="F100" s="1965"/>
      <c r="G100" s="1965"/>
      <c r="H100" s="1965"/>
      <c r="I100" s="1965"/>
      <c r="J100" s="1965"/>
      <c r="K100" s="1965"/>
      <c r="L100" s="1965"/>
      <c r="M100" s="1965"/>
      <c r="N100" s="1965"/>
      <c r="O100" s="1965"/>
      <c r="P100" s="1965"/>
      <c r="Q100" s="1965"/>
      <c r="R100" s="1965"/>
      <c r="S100" s="1965"/>
      <c r="T100" s="1965"/>
      <c r="U100" s="1965"/>
      <c r="V100" s="1965"/>
      <c r="W100" s="1965"/>
    </row>
    <row r="101" spans="1:23" ht="15">
      <c r="A101" s="1970"/>
      <c r="B101" s="1970"/>
      <c r="C101" s="1970"/>
      <c r="D101" s="1970"/>
      <c r="E101" s="1970"/>
      <c r="F101" s="1965"/>
      <c r="G101" s="1965"/>
      <c r="H101" s="1965"/>
      <c r="I101" s="1965"/>
      <c r="J101" s="1965"/>
      <c r="K101" s="1965"/>
      <c r="L101" s="1965"/>
      <c r="M101" s="1965"/>
      <c r="N101" s="1965"/>
      <c r="O101" s="1965"/>
      <c r="P101" s="1965"/>
      <c r="Q101" s="1965"/>
      <c r="R101" s="1970"/>
      <c r="S101" s="1970"/>
      <c r="T101" s="1970"/>
      <c r="U101" s="1970"/>
      <c r="V101" s="1970"/>
      <c r="W101" s="1965"/>
    </row>
  </sheetData>
  <mergeCells count="103">
    <mergeCell ref="L3:L5"/>
    <mergeCell ref="K3:K5"/>
    <mergeCell ref="B14:E14"/>
    <mergeCell ref="J14:M14"/>
    <mergeCell ref="F4:G4"/>
    <mergeCell ref="H3:I4"/>
    <mergeCell ref="A1:W1"/>
    <mergeCell ref="A3:A5"/>
    <mergeCell ref="B3:B5"/>
    <mergeCell ref="C3:G3"/>
    <mergeCell ref="J3:J5"/>
    <mergeCell ref="M3:N4"/>
    <mergeCell ref="O3:P4"/>
    <mergeCell ref="U3:U5"/>
    <mergeCell ref="A26:W26"/>
    <mergeCell ref="A28:A30"/>
    <mergeCell ref="B28:B30"/>
    <mergeCell ref="C28:G28"/>
    <mergeCell ref="J28:J30"/>
    <mergeCell ref="M28:N29"/>
    <mergeCell ref="O28:P29"/>
    <mergeCell ref="Q28:R29"/>
    <mergeCell ref="C4:C5"/>
    <mergeCell ref="D4:E4"/>
    <mergeCell ref="S28:T29"/>
    <mergeCell ref="U28:U29"/>
    <mergeCell ref="V28:W29"/>
    <mergeCell ref="C29:C30"/>
    <mergeCell ref="D29:E29"/>
    <mergeCell ref="F29:G29"/>
    <mergeCell ref="R23:V23"/>
    <mergeCell ref="A25:W25"/>
    <mergeCell ref="Q3:R4"/>
    <mergeCell ref="S3:T4"/>
    <mergeCell ref="V15:W15"/>
    <mergeCell ref="A13:B13"/>
    <mergeCell ref="V3:V5"/>
    <mergeCell ref="B16:V16"/>
    <mergeCell ref="A22:C22"/>
    <mergeCell ref="P22:W22"/>
    <mergeCell ref="R14:V14"/>
    <mergeCell ref="B19:E19"/>
    <mergeCell ref="R19:V19"/>
    <mergeCell ref="F14:G14"/>
    <mergeCell ref="A21:C21"/>
    <mergeCell ref="P21:W21"/>
    <mergeCell ref="V17:W17"/>
    <mergeCell ref="H15:I15"/>
    <mergeCell ref="B41:D41"/>
    <mergeCell ref="R41:V41"/>
    <mergeCell ref="B45:D45"/>
    <mergeCell ref="S45:U45"/>
    <mergeCell ref="R50:V50"/>
    <mergeCell ref="A51:W51"/>
    <mergeCell ref="A52:W52"/>
    <mergeCell ref="A54:A56"/>
    <mergeCell ref="B54:B56"/>
    <mergeCell ref="C54:G54"/>
    <mergeCell ref="J54:J56"/>
    <mergeCell ref="M54:N55"/>
    <mergeCell ref="O54:P55"/>
    <mergeCell ref="U54:U55"/>
    <mergeCell ref="V54:W55"/>
    <mergeCell ref="C55:C56"/>
    <mergeCell ref="D55:E55"/>
    <mergeCell ref="F55:G55"/>
    <mergeCell ref="Q54:R55"/>
    <mergeCell ref="S54:T55"/>
    <mergeCell ref="A73:E73"/>
    <mergeCell ref="R73:V73"/>
    <mergeCell ref="B82:B84"/>
    <mergeCell ref="J82:J84"/>
    <mergeCell ref="A80:W80"/>
    <mergeCell ref="C82:G82"/>
    <mergeCell ref="R46:V46"/>
    <mergeCell ref="A48:C48"/>
    <mergeCell ref="P48:W48"/>
    <mergeCell ref="A49:C49"/>
    <mergeCell ref="P49:W49"/>
    <mergeCell ref="R67:V67"/>
    <mergeCell ref="B68:D68"/>
    <mergeCell ref="R68:V68"/>
    <mergeCell ref="A79:W79"/>
    <mergeCell ref="A76:C76"/>
    <mergeCell ref="P76:W76"/>
    <mergeCell ref="A77:C77"/>
    <mergeCell ref="P77:W77"/>
    <mergeCell ref="R78:V78"/>
    <mergeCell ref="B96:D96"/>
    <mergeCell ref="A101:E101"/>
    <mergeCell ref="R101:V101"/>
    <mergeCell ref="S82:T83"/>
    <mergeCell ref="U82:U83"/>
    <mergeCell ref="V82:W83"/>
    <mergeCell ref="C83:C84"/>
    <mergeCell ref="D83:E83"/>
    <mergeCell ref="R95:V95"/>
    <mergeCell ref="F83:G83"/>
    <mergeCell ref="O82:P83"/>
    <mergeCell ref="R96:V96"/>
    <mergeCell ref="A82:A84"/>
    <mergeCell ref="Q82:R83"/>
    <mergeCell ref="M82:N83"/>
  </mergeCells>
  <phoneticPr fontId="14" type="noConversion"/>
  <pageMargins left="0.33" right="0.19" top="0.64" bottom="0.63" header="0.42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C37"/>
  <sheetViews>
    <sheetView zoomScaleNormal="100" workbookViewId="0">
      <selection sqref="A1:P1"/>
    </sheetView>
  </sheetViews>
  <sheetFormatPr defaultRowHeight="15.75"/>
  <cols>
    <col min="1" max="1" width="3.5" style="1563" customWidth="1"/>
    <col min="2" max="2" width="19.25" style="1563" customWidth="1"/>
    <col min="3" max="4" width="9" style="1563" customWidth="1"/>
    <col min="5" max="5" width="8.375" style="1563" customWidth="1"/>
    <col min="6" max="6" width="8.875" style="1563" customWidth="1"/>
    <col min="7" max="7" width="8" style="1563" customWidth="1"/>
    <col min="8" max="8" width="6.625" style="1563" customWidth="1"/>
    <col min="9" max="9" width="6.125" style="2092" customWidth="1"/>
    <col min="10" max="10" width="6.125" style="1563" customWidth="1"/>
    <col min="11" max="11" width="6.5" style="1563" customWidth="1"/>
    <col min="12" max="12" width="6.375" style="1563" customWidth="1"/>
    <col min="13" max="13" width="6.125" style="1563" customWidth="1"/>
    <col min="14" max="14" width="6" style="1563" customWidth="1"/>
    <col min="15" max="15" width="6.375" style="1563" customWidth="1"/>
    <col min="16" max="16" width="6.75" style="1563" customWidth="1"/>
    <col min="17" max="17" width="5.625" style="1563" customWidth="1"/>
    <col min="18" max="18" width="0" hidden="1" customWidth="1"/>
    <col min="19" max="20" width="0" style="473" hidden="1" customWidth="1"/>
    <col min="21" max="21" width="13.125" style="761" hidden="1" customWidth="1"/>
    <col min="22" max="26" width="0" style="761" hidden="1" customWidth="1"/>
    <col min="27" max="29" width="0" style="473" hidden="1" customWidth="1"/>
    <col min="30" max="69" width="0" hidden="1" customWidth="1"/>
  </cols>
  <sheetData>
    <row r="1" spans="1:29" ht="43.5" customHeight="1">
      <c r="A1" s="2117" t="s">
        <v>924</v>
      </c>
      <c r="B1" s="2117"/>
      <c r="C1" s="2117"/>
      <c r="D1" s="2117"/>
      <c r="E1" s="2117"/>
      <c r="F1" s="2117"/>
      <c r="G1" s="2117"/>
      <c r="H1" s="2117"/>
      <c r="I1" s="2117"/>
      <c r="J1" s="2117"/>
      <c r="K1" s="2117"/>
      <c r="L1" s="2117"/>
      <c r="M1" s="2117"/>
      <c r="N1" s="2117"/>
      <c r="O1" s="2117"/>
      <c r="P1" s="2117"/>
    </row>
    <row r="2" spans="1:29" ht="22.5" customHeight="1">
      <c r="A2" s="2035"/>
      <c r="B2" s="2035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2035"/>
    </row>
    <row r="3" spans="1:29" ht="24" customHeight="1">
      <c r="A3" s="2087" t="s">
        <v>14</v>
      </c>
      <c r="B3" s="2087" t="s">
        <v>229</v>
      </c>
      <c r="C3" s="2087" t="s">
        <v>252</v>
      </c>
      <c r="D3" s="2087" t="s">
        <v>253</v>
      </c>
      <c r="E3" s="2087" t="s">
        <v>594</v>
      </c>
      <c r="F3" s="1900" t="s">
        <v>780</v>
      </c>
      <c r="G3" s="1900"/>
      <c r="H3" s="1900" t="s">
        <v>736</v>
      </c>
      <c r="I3" s="1900"/>
      <c r="J3" s="1900" t="s">
        <v>488</v>
      </c>
      <c r="K3" s="1900" t="s">
        <v>489</v>
      </c>
      <c r="L3" s="1900" t="s">
        <v>254</v>
      </c>
      <c r="M3" s="1900"/>
      <c r="N3" s="1900" t="s">
        <v>255</v>
      </c>
      <c r="O3" s="1900"/>
      <c r="P3" s="1900" t="s">
        <v>256</v>
      </c>
      <c r="Q3" s="1900"/>
    </row>
    <row r="4" spans="1:29" ht="24" customHeight="1">
      <c r="A4" s="2088"/>
      <c r="B4" s="2088"/>
      <c r="C4" s="2088"/>
      <c r="D4" s="2088"/>
      <c r="E4" s="2088"/>
      <c r="F4" s="1900"/>
      <c r="G4" s="1900"/>
      <c r="H4" s="1900"/>
      <c r="I4" s="1900"/>
      <c r="J4" s="1900"/>
      <c r="K4" s="1900"/>
      <c r="L4" s="1900"/>
      <c r="M4" s="1900"/>
      <c r="N4" s="1900"/>
      <c r="O4" s="1900"/>
      <c r="P4" s="1900"/>
      <c r="Q4" s="1900"/>
    </row>
    <row r="5" spans="1:29" ht="24" customHeight="1">
      <c r="A5" s="2089"/>
      <c r="B5" s="2089"/>
      <c r="C5" s="2089"/>
      <c r="D5" s="2089"/>
      <c r="E5" s="2089"/>
      <c r="F5" s="1342" t="s">
        <v>66</v>
      </c>
      <c r="G5" s="1342" t="s">
        <v>0</v>
      </c>
      <c r="H5" s="1342" t="s">
        <v>65</v>
      </c>
      <c r="I5" s="1342" t="s">
        <v>0</v>
      </c>
      <c r="J5" s="1900"/>
      <c r="K5" s="1900"/>
      <c r="L5" s="1342" t="s">
        <v>65</v>
      </c>
      <c r="M5" s="1342" t="s">
        <v>67</v>
      </c>
      <c r="N5" s="1342" t="s">
        <v>65</v>
      </c>
      <c r="O5" s="1342" t="s">
        <v>67</v>
      </c>
      <c r="P5" s="1342" t="s">
        <v>65</v>
      </c>
      <c r="Q5" s="1342" t="s">
        <v>67</v>
      </c>
    </row>
    <row r="6" spans="1:29" ht="36.75" customHeight="1">
      <c r="A6" s="2090">
        <v>1</v>
      </c>
      <c r="B6" s="2077" t="s">
        <v>33</v>
      </c>
      <c r="C6" s="2078">
        <v>0</v>
      </c>
      <c r="D6" s="2078">
        <v>0</v>
      </c>
      <c r="E6" s="2078">
        <v>0</v>
      </c>
      <c r="F6" s="2078">
        <v>0</v>
      </c>
      <c r="G6" s="2078">
        <v>0</v>
      </c>
      <c r="H6" s="2079">
        <v>0</v>
      </c>
      <c r="I6" s="2079">
        <v>0</v>
      </c>
      <c r="J6" s="2079">
        <v>0</v>
      </c>
      <c r="K6" s="2079">
        <v>0</v>
      </c>
      <c r="L6" s="2079">
        <v>0</v>
      </c>
      <c r="M6" s="2079">
        <v>0</v>
      </c>
      <c r="N6" s="2079">
        <v>0</v>
      </c>
      <c r="O6" s="2079">
        <v>0</v>
      </c>
      <c r="P6" s="2079">
        <v>0</v>
      </c>
      <c r="Q6" s="2079">
        <v>0</v>
      </c>
    </row>
    <row r="7" spans="1:29" ht="36.75" customHeight="1">
      <c r="A7" s="760">
        <v>2</v>
      </c>
      <c r="B7" s="231" t="str">
        <f>'BVSK ba me '!B6</f>
        <v xml:space="preserve">TP Tuyên Quang </v>
      </c>
      <c r="C7" s="930">
        <v>645</v>
      </c>
      <c r="D7" s="930">
        <v>645</v>
      </c>
      <c r="E7" s="930">
        <v>319</v>
      </c>
      <c r="F7" s="930">
        <v>645</v>
      </c>
      <c r="G7" s="1408">
        <f>F7/D7*100</f>
        <v>100</v>
      </c>
      <c r="H7" s="213">
        <v>17</v>
      </c>
      <c r="I7" s="2070">
        <f>H7/F7*100</f>
        <v>2.635658914728682</v>
      </c>
      <c r="J7" s="213">
        <v>2</v>
      </c>
      <c r="K7" s="213">
        <v>1</v>
      </c>
      <c r="L7" s="213">
        <v>0</v>
      </c>
      <c r="M7" s="2070">
        <f>L7/D7*1000</f>
        <v>0</v>
      </c>
      <c r="N7" s="213">
        <v>2</v>
      </c>
      <c r="O7" s="2070">
        <f>N7/D7*1000</f>
        <v>3.1007751937984498</v>
      </c>
      <c r="P7" s="213">
        <v>3</v>
      </c>
      <c r="Q7" s="2070">
        <f>P7/D7*1000</f>
        <v>4.6511627906976747</v>
      </c>
    </row>
    <row r="8" spans="1:29" ht="36.75" customHeight="1">
      <c r="A8" s="760">
        <v>3</v>
      </c>
      <c r="B8" s="231" t="str">
        <f>'BVSK ba me '!B7</f>
        <v xml:space="preserve">H. Yên Sơn </v>
      </c>
      <c r="C8" s="930">
        <v>1108</v>
      </c>
      <c r="D8" s="930">
        <v>1108</v>
      </c>
      <c r="E8" s="930">
        <v>528</v>
      </c>
      <c r="F8" s="930">
        <v>996</v>
      </c>
      <c r="G8" s="1408">
        <f t="shared" ref="G8:G13" si="0">F8/D8*100</f>
        <v>89.891696750902526</v>
      </c>
      <c r="H8" s="213">
        <v>122</v>
      </c>
      <c r="I8" s="2070">
        <f t="shared" ref="I8:I13" si="1">H8/F8*100</f>
        <v>12.248995983935743</v>
      </c>
      <c r="J8" s="213">
        <v>1</v>
      </c>
      <c r="K8" s="213">
        <v>0</v>
      </c>
      <c r="L8" s="213">
        <v>1</v>
      </c>
      <c r="M8" s="2070">
        <f t="shared" ref="M8:M13" si="2">L8/D8*1000</f>
        <v>0.90252707581227443</v>
      </c>
      <c r="N8" s="213">
        <v>6</v>
      </c>
      <c r="O8" s="2070">
        <f t="shared" ref="O8:O13" si="3">N8/D8*1000</f>
        <v>5.4151624548736459</v>
      </c>
      <c r="P8" s="213">
        <v>6</v>
      </c>
      <c r="Q8" s="2070">
        <f t="shared" ref="Q8:Q13" si="4">P8/D8*1000</f>
        <v>5.4151624548736459</v>
      </c>
    </row>
    <row r="9" spans="1:29" ht="36.75" customHeight="1">
      <c r="A9" s="760">
        <v>4</v>
      </c>
      <c r="B9" s="231" t="str">
        <f>'BVSK ba me '!B8</f>
        <v xml:space="preserve">H. Sơn Dương </v>
      </c>
      <c r="C9" s="930">
        <v>1590</v>
      </c>
      <c r="D9" s="930">
        <v>1590</v>
      </c>
      <c r="E9" s="930">
        <v>716</v>
      </c>
      <c r="F9" s="930">
        <v>1590</v>
      </c>
      <c r="G9" s="1408">
        <f t="shared" si="0"/>
        <v>100</v>
      </c>
      <c r="H9" s="213">
        <v>21</v>
      </c>
      <c r="I9" s="2070">
        <f t="shared" si="1"/>
        <v>1.3207547169811322</v>
      </c>
      <c r="J9" s="213">
        <v>2</v>
      </c>
      <c r="K9" s="213">
        <v>3</v>
      </c>
      <c r="L9" s="213">
        <v>0</v>
      </c>
      <c r="M9" s="2070">
        <f t="shared" si="2"/>
        <v>0</v>
      </c>
      <c r="N9" s="213">
        <v>2</v>
      </c>
      <c r="O9" s="2070">
        <f t="shared" si="3"/>
        <v>1.2578616352201257</v>
      </c>
      <c r="P9" s="213">
        <v>2</v>
      </c>
      <c r="Q9" s="2070">
        <f t="shared" si="4"/>
        <v>1.2578616352201257</v>
      </c>
    </row>
    <row r="10" spans="1:29" ht="36.75" customHeight="1">
      <c r="A10" s="760">
        <v>5</v>
      </c>
      <c r="B10" s="231" t="str">
        <f>'BVSK ba me '!B9</f>
        <v>H. Hàm Yên</v>
      </c>
      <c r="C10" s="930">
        <v>967</v>
      </c>
      <c r="D10" s="930">
        <v>966</v>
      </c>
      <c r="E10" s="930">
        <v>349</v>
      </c>
      <c r="F10" s="930">
        <v>966</v>
      </c>
      <c r="G10" s="1408">
        <f t="shared" si="0"/>
        <v>100</v>
      </c>
      <c r="H10" s="213">
        <v>29</v>
      </c>
      <c r="I10" s="2070">
        <f t="shared" si="1"/>
        <v>3.002070393374741</v>
      </c>
      <c r="J10" s="213">
        <v>3</v>
      </c>
      <c r="K10" s="213">
        <v>3</v>
      </c>
      <c r="L10" s="213">
        <v>0</v>
      </c>
      <c r="M10" s="2070">
        <f t="shared" si="2"/>
        <v>0</v>
      </c>
      <c r="N10" s="213">
        <v>4</v>
      </c>
      <c r="O10" s="2070">
        <f t="shared" si="3"/>
        <v>4.1407867494824018</v>
      </c>
      <c r="P10" s="213">
        <v>5</v>
      </c>
      <c r="Q10" s="2070">
        <f t="shared" si="4"/>
        <v>5.1759834368530022</v>
      </c>
    </row>
    <row r="11" spans="1:29" ht="36.75" customHeight="1">
      <c r="A11" s="760">
        <v>6</v>
      </c>
      <c r="B11" s="231" t="str">
        <f>'BVSK ba me '!B10</f>
        <v xml:space="preserve">H. Chiêm Hóa </v>
      </c>
      <c r="C11" s="930">
        <v>886</v>
      </c>
      <c r="D11" s="930">
        <v>886</v>
      </c>
      <c r="E11" s="930">
        <v>448</v>
      </c>
      <c r="F11" s="930">
        <v>886</v>
      </c>
      <c r="G11" s="1408">
        <f t="shared" si="0"/>
        <v>100</v>
      </c>
      <c r="H11" s="213">
        <v>10</v>
      </c>
      <c r="I11" s="2070">
        <f t="shared" si="1"/>
        <v>1.1286681715575622</v>
      </c>
      <c r="J11" s="213">
        <v>1</v>
      </c>
      <c r="K11" s="213">
        <v>0</v>
      </c>
      <c r="L11" s="213">
        <v>0</v>
      </c>
      <c r="M11" s="2070">
        <f t="shared" si="2"/>
        <v>0</v>
      </c>
      <c r="N11" s="213">
        <v>0</v>
      </c>
      <c r="O11" s="2070">
        <f t="shared" si="3"/>
        <v>0</v>
      </c>
      <c r="P11" s="213">
        <v>0</v>
      </c>
      <c r="Q11" s="2070">
        <f t="shared" si="4"/>
        <v>0</v>
      </c>
    </row>
    <row r="12" spans="1:29" ht="36.75" customHeight="1">
      <c r="A12" s="760">
        <v>7</v>
      </c>
      <c r="B12" s="231" t="str">
        <f>'BVSK ba me '!B11</f>
        <v>H. Na Hang</v>
      </c>
      <c r="C12" s="930">
        <v>362</v>
      </c>
      <c r="D12" s="930">
        <v>361</v>
      </c>
      <c r="E12" s="930">
        <v>164</v>
      </c>
      <c r="F12" s="930">
        <v>362</v>
      </c>
      <c r="G12" s="1408">
        <f t="shared" si="0"/>
        <v>100.2770083102493</v>
      </c>
      <c r="H12" s="213">
        <v>0</v>
      </c>
      <c r="I12" s="2070">
        <f t="shared" si="1"/>
        <v>0</v>
      </c>
      <c r="J12" s="213">
        <v>1</v>
      </c>
      <c r="K12" s="213">
        <v>1</v>
      </c>
      <c r="L12" s="213">
        <v>1</v>
      </c>
      <c r="M12" s="2070">
        <f t="shared" si="2"/>
        <v>2.770083102493075</v>
      </c>
      <c r="N12" s="213">
        <v>1</v>
      </c>
      <c r="O12" s="2070">
        <f t="shared" si="3"/>
        <v>2.770083102493075</v>
      </c>
      <c r="P12" s="213">
        <v>1</v>
      </c>
      <c r="Q12" s="2070">
        <f t="shared" si="4"/>
        <v>2.770083102493075</v>
      </c>
    </row>
    <row r="13" spans="1:29" ht="36.75" customHeight="1">
      <c r="A13" s="760">
        <v>8</v>
      </c>
      <c r="B13" s="231" t="str">
        <f>'BVSK ba me '!B12</f>
        <v xml:space="preserve">H. Lâm Bình </v>
      </c>
      <c r="C13" s="2080">
        <v>369</v>
      </c>
      <c r="D13" s="2080">
        <v>369</v>
      </c>
      <c r="E13" s="2080">
        <v>173</v>
      </c>
      <c r="F13" s="2080">
        <v>369</v>
      </c>
      <c r="G13" s="1470">
        <f t="shared" si="0"/>
        <v>100</v>
      </c>
      <c r="H13" s="213">
        <v>0</v>
      </c>
      <c r="I13" s="2071">
        <f t="shared" si="1"/>
        <v>0</v>
      </c>
      <c r="J13" s="2081">
        <v>0</v>
      </c>
      <c r="K13" s="2081">
        <v>0</v>
      </c>
      <c r="L13" s="2081">
        <v>0</v>
      </c>
      <c r="M13" s="2071">
        <f t="shared" si="2"/>
        <v>0</v>
      </c>
      <c r="N13" s="2081">
        <v>2</v>
      </c>
      <c r="O13" s="2071">
        <f t="shared" si="3"/>
        <v>5.4200542005420056</v>
      </c>
      <c r="P13" s="2081">
        <v>4</v>
      </c>
      <c r="Q13" s="2071">
        <f t="shared" si="4"/>
        <v>10.840108401084011</v>
      </c>
      <c r="U13" s="1229"/>
      <c r="V13" s="1229"/>
      <c r="X13" s="1229"/>
      <c r="Y13" s="1229"/>
    </row>
    <row r="14" spans="1:29" ht="36.75" customHeight="1">
      <c r="A14" s="2082" t="s">
        <v>13</v>
      </c>
      <c r="B14" s="2082"/>
      <c r="C14" s="2083">
        <f>SUM(C7:C13)</f>
        <v>5927</v>
      </c>
      <c r="D14" s="2083">
        <f>SUM(D7:D13)</f>
        <v>5925</v>
      </c>
      <c r="E14" s="2083">
        <f>SUM(E7:E13)</f>
        <v>2697</v>
      </c>
      <c r="F14" s="2083">
        <f>SUM(F7:F13)</f>
        <v>5814</v>
      </c>
      <c r="G14" s="2084">
        <f>F14/D14*100</f>
        <v>98.12658227848101</v>
      </c>
      <c r="H14" s="2085">
        <f>SUM(H7:H13)</f>
        <v>199</v>
      </c>
      <c r="I14" s="2072">
        <f>H14/F14*100</f>
        <v>3.4227726178190574</v>
      </c>
      <c r="J14" s="2085">
        <f>SUM(J7:J13)</f>
        <v>10</v>
      </c>
      <c r="K14" s="2085">
        <f>SUM(K7:K13)</f>
        <v>8</v>
      </c>
      <c r="L14" s="2085">
        <f>SUM(L7:L13)</f>
        <v>2</v>
      </c>
      <c r="M14" s="2072">
        <f>L14/D14*1000</f>
        <v>0.33755274261603374</v>
      </c>
      <c r="N14" s="2086">
        <f>SUM(N7:N13)</f>
        <v>17</v>
      </c>
      <c r="O14" s="2072">
        <f>N14/D14*1000</f>
        <v>2.869198312236287</v>
      </c>
      <c r="P14" s="2085">
        <f>SUM(P7:P13)</f>
        <v>21</v>
      </c>
      <c r="Q14" s="2072">
        <f>P14/D14*1000</f>
        <v>3.5443037974683542</v>
      </c>
      <c r="W14" s="762"/>
      <c r="Z14" s="762"/>
    </row>
    <row r="15" spans="1:29" s="748" customFormat="1" ht="36.75" hidden="1" customHeight="1">
      <c r="A15" s="1563"/>
      <c r="B15" s="379" t="s">
        <v>745</v>
      </c>
      <c r="C15" s="1563"/>
      <c r="D15" s="2091">
        <v>8443</v>
      </c>
      <c r="E15" s="2091"/>
      <c r="F15" s="1563"/>
      <c r="G15" s="1563"/>
      <c r="H15" s="1563"/>
      <c r="I15" s="2092"/>
      <c r="J15" s="2073">
        <v>7</v>
      </c>
      <c r="K15" s="2093">
        <f>N14+J15</f>
        <v>24</v>
      </c>
      <c r="L15" s="2073">
        <v>9</v>
      </c>
      <c r="M15" s="2093">
        <f>L15+P14</f>
        <v>30</v>
      </c>
      <c r="N15" s="2074">
        <v>45</v>
      </c>
      <c r="O15" s="2075">
        <f>N15/D15*1000</f>
        <v>5.3298590548383276</v>
      </c>
      <c r="P15" s="2074">
        <v>60</v>
      </c>
      <c r="Q15" s="2075">
        <f>P15/D15*1000</f>
        <v>7.1064787397844373</v>
      </c>
      <c r="S15" s="473"/>
      <c r="T15" s="473"/>
      <c r="U15" s="761"/>
      <c r="V15" s="761"/>
      <c r="W15" s="761"/>
      <c r="X15" s="761"/>
      <c r="Y15" s="761"/>
      <c r="Z15" s="761"/>
      <c r="AA15" s="473"/>
      <c r="AB15" s="473"/>
      <c r="AC15" s="473"/>
    </row>
    <row r="16" spans="1:29" s="748" customFormat="1" ht="24" hidden="1" customHeight="1">
      <c r="A16" s="1563"/>
      <c r="B16" s="1227" t="s">
        <v>914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761"/>
      <c r="X16" s="761"/>
      <c r="Y16" s="761"/>
      <c r="Z16" s="761"/>
      <c r="AA16" s="473"/>
      <c r="AB16" s="473"/>
      <c r="AC16" s="473"/>
    </row>
    <row r="17" spans="1:29" s="748" customFormat="1" ht="33.75" hidden="1" customHeight="1">
      <c r="A17" s="1563"/>
      <c r="B17" s="2091"/>
      <c r="C17" s="2091"/>
      <c r="D17" s="1563"/>
      <c r="E17" s="1563"/>
      <c r="F17" s="1563"/>
      <c r="G17" s="1563"/>
      <c r="H17" s="1563"/>
      <c r="I17" s="2094"/>
      <c r="J17" s="2076"/>
      <c r="K17" s="2095"/>
      <c r="L17" s="2076"/>
      <c r="M17" s="2095"/>
      <c r="N17" s="2096"/>
      <c r="O17" s="2096"/>
      <c r="P17" s="2096"/>
      <c r="Q17" s="2096"/>
      <c r="R17" s="473"/>
      <c r="S17" s="473"/>
      <c r="T17" s="473"/>
      <c r="U17" s="761"/>
      <c r="V17" s="761"/>
      <c r="W17" s="761"/>
      <c r="X17" s="761"/>
      <c r="Y17" s="761"/>
      <c r="Z17" s="761"/>
      <c r="AA17" s="473"/>
      <c r="AB17" s="473"/>
      <c r="AC17" s="473"/>
    </row>
    <row r="18" spans="1:29" ht="11.25" hidden="1" customHeight="1">
      <c r="D18" s="2097"/>
      <c r="R18" s="472"/>
    </row>
    <row r="19" spans="1:29" hidden="1">
      <c r="R19" s="472"/>
    </row>
    <row r="20" spans="1:29" hidden="1">
      <c r="D20" s="2098"/>
      <c r="R20" s="472"/>
    </row>
    <row r="21" spans="1:29" hidden="1">
      <c r="R21" s="472"/>
    </row>
    <row r="22" spans="1:29" hidden="1">
      <c r="D22" s="2091"/>
      <c r="R22" s="472"/>
    </row>
    <row r="23" spans="1:29" hidden="1">
      <c r="R23" s="472"/>
    </row>
    <row r="24" spans="1:29" hidden="1">
      <c r="D24" s="2091"/>
      <c r="O24" s="2098"/>
      <c r="Q24" s="2098"/>
      <c r="R24" s="472"/>
    </row>
    <row r="25" spans="1:29" hidden="1">
      <c r="D25" s="2091"/>
      <c r="O25" s="2098"/>
      <c r="Q25" s="2098"/>
      <c r="R25" s="472"/>
    </row>
    <row r="26" spans="1:29" hidden="1">
      <c r="D26" s="2091"/>
      <c r="O26" s="2098"/>
      <c r="Q26" s="2098"/>
      <c r="R26" s="472"/>
    </row>
    <row r="27" spans="1:29" hidden="1">
      <c r="R27" s="472"/>
    </row>
    <row r="28" spans="1:29" hidden="1">
      <c r="N28" s="2035"/>
      <c r="O28" s="2035"/>
      <c r="P28" s="2035"/>
      <c r="Q28" s="2035"/>
      <c r="R28" s="472"/>
    </row>
    <row r="29" spans="1:29" hidden="1">
      <c r="R29" s="472"/>
    </row>
    <row r="30" spans="1:29" hidden="1">
      <c r="R30" s="472"/>
    </row>
    <row r="31" spans="1:29">
      <c r="D31" s="2098"/>
      <c r="R31" s="472"/>
    </row>
    <row r="32" spans="1:29">
      <c r="R32" s="472"/>
    </row>
    <row r="33" spans="18:18">
      <c r="R33" s="472"/>
    </row>
    <row r="34" spans="18:18">
      <c r="R34" s="473"/>
    </row>
    <row r="35" spans="18:18">
      <c r="R35" s="473"/>
    </row>
    <row r="36" spans="18:18">
      <c r="R36" s="473"/>
    </row>
    <row r="37" spans="18:18">
      <c r="R37" s="473"/>
    </row>
  </sheetData>
  <mergeCells count="20">
    <mergeCell ref="X13:Y13"/>
    <mergeCell ref="N3:O4"/>
    <mergeCell ref="A1:P1"/>
    <mergeCell ref="A2:P2"/>
    <mergeCell ref="A3:A5"/>
    <mergeCell ref="B3:B5"/>
    <mergeCell ref="C3:C5"/>
    <mergeCell ref="D3:D5"/>
    <mergeCell ref="B16:V16"/>
    <mergeCell ref="N28:O28"/>
    <mergeCell ref="P28:Q28"/>
    <mergeCell ref="A14:B14"/>
    <mergeCell ref="J3:J5"/>
    <mergeCell ref="K3:K5"/>
    <mergeCell ref="L3:M4"/>
    <mergeCell ref="F3:G4"/>
    <mergeCell ref="E3:E5"/>
    <mergeCell ref="P3:Q4"/>
    <mergeCell ref="H3:I4"/>
    <mergeCell ref="U13:V13"/>
  </mergeCells>
  <phoneticPr fontId="14" type="noConversion"/>
  <pageMargins left="0.66" right="0.26" top="0.48" bottom="0.32" header="0.6" footer="0.2"/>
  <pageSetup paperSize="9" orientation="landscape" r:id="rId1"/>
  <headerFooter alignWithMargins="0"/>
  <ignoredErrors>
    <ignoredError sqref="C14:F14 Q14" formulaRange="1"/>
    <ignoredError sqref="G14:P14" formula="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Q19"/>
  <sheetViews>
    <sheetView zoomScale="80" zoomScaleNormal="80" workbookViewId="0">
      <selection activeCell="H4" sqref="H4:H5"/>
    </sheetView>
  </sheetViews>
  <sheetFormatPr defaultRowHeight="15"/>
  <cols>
    <col min="1" max="1" width="3.25" style="271" customWidth="1"/>
    <col min="2" max="2" width="19.5" style="271" customWidth="1"/>
    <col min="3" max="3" width="10.5" style="122" customWidth="1"/>
    <col min="4" max="5" width="9" style="14" customWidth="1"/>
    <col min="6" max="6" width="7.5" style="14" customWidth="1"/>
    <col min="7" max="7" width="6.75" style="14" customWidth="1"/>
    <col min="8" max="8" width="8.875" style="14" customWidth="1"/>
    <col min="9" max="9" width="6" style="14" customWidth="1"/>
    <col min="10" max="11" width="5.5" style="14" customWidth="1"/>
    <col min="12" max="12" width="9" style="14" customWidth="1"/>
    <col min="13" max="13" width="8.5" style="14" customWidth="1"/>
    <col min="14" max="14" width="8" style="14" customWidth="1"/>
    <col min="15" max="15" width="7" style="14" customWidth="1"/>
    <col min="16" max="16" width="7.625" style="14" customWidth="1"/>
  </cols>
  <sheetData>
    <row r="1" spans="1:17" ht="29.25" customHeight="1">
      <c r="A1" s="1236" t="s">
        <v>735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</row>
    <row r="2" spans="1:17">
      <c r="A2" s="341"/>
      <c r="B2" s="341"/>
      <c r="C2" s="378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7" s="271" customFormat="1" ht="31.5" customHeight="1">
      <c r="A3" s="1155" t="s">
        <v>14</v>
      </c>
      <c r="B3" s="1238" t="s">
        <v>257</v>
      </c>
      <c r="C3" s="1246" t="s">
        <v>478</v>
      </c>
      <c r="D3" s="1159" t="s">
        <v>446</v>
      </c>
      <c r="E3" s="1160"/>
      <c r="F3" s="1160"/>
      <c r="G3" s="1160"/>
      <c r="H3" s="1160"/>
      <c r="I3" s="1160"/>
      <c r="J3" s="1160"/>
      <c r="K3" s="1160"/>
      <c r="L3" s="1161"/>
      <c r="M3" s="1159" t="s">
        <v>479</v>
      </c>
      <c r="N3" s="1160"/>
      <c r="O3" s="1160"/>
      <c r="P3" s="1161"/>
    </row>
    <row r="4" spans="1:17" s="271" customFormat="1" ht="35.25" customHeight="1">
      <c r="A4" s="1237"/>
      <c r="B4" s="1239"/>
      <c r="C4" s="1247"/>
      <c r="D4" s="1232" t="s">
        <v>429</v>
      </c>
      <c r="E4" s="1159" t="s">
        <v>430</v>
      </c>
      <c r="F4" s="1160"/>
      <c r="G4" s="1161"/>
      <c r="H4" s="1232" t="s">
        <v>617</v>
      </c>
      <c r="I4" s="1159" t="s">
        <v>673</v>
      </c>
      <c r="J4" s="1160"/>
      <c r="K4" s="1161"/>
      <c r="L4" s="1232" t="s">
        <v>433</v>
      </c>
      <c r="M4" s="1241" t="s">
        <v>480</v>
      </c>
      <c r="N4" s="1242"/>
      <c r="O4" s="1243"/>
      <c r="P4" s="1244" t="s">
        <v>484</v>
      </c>
    </row>
    <row r="5" spans="1:17" s="271" customFormat="1" ht="62.25" customHeight="1">
      <c r="A5" s="1156"/>
      <c r="B5" s="1240"/>
      <c r="C5" s="1248"/>
      <c r="D5" s="1233"/>
      <c r="E5" s="661" t="s">
        <v>620</v>
      </c>
      <c r="F5" s="663" t="s">
        <v>619</v>
      </c>
      <c r="G5" s="663" t="s">
        <v>618</v>
      </c>
      <c r="H5" s="1233"/>
      <c r="I5" s="504" t="s">
        <v>393</v>
      </c>
      <c r="J5" s="504" t="s">
        <v>431</v>
      </c>
      <c r="K5" s="504" t="s">
        <v>432</v>
      </c>
      <c r="L5" s="1233"/>
      <c r="M5" s="498" t="s">
        <v>481</v>
      </c>
      <c r="N5" s="498" t="s">
        <v>482</v>
      </c>
      <c r="O5" s="498" t="s">
        <v>483</v>
      </c>
      <c r="P5" s="1245"/>
    </row>
    <row r="6" spans="1:17" ht="29.25" customHeight="1">
      <c r="A6" s="299">
        <v>1</v>
      </c>
      <c r="B6" s="381" t="s">
        <v>92</v>
      </c>
      <c r="C6" s="303">
        <v>6393</v>
      </c>
      <c r="D6" s="373">
        <v>200</v>
      </c>
      <c r="E6" s="373">
        <v>485</v>
      </c>
      <c r="F6" s="488">
        <v>192</v>
      </c>
      <c r="G6" s="488">
        <v>1</v>
      </c>
      <c r="H6" s="373">
        <v>204</v>
      </c>
      <c r="I6" s="489">
        <f t="shared" ref="I6:I12" si="0">J6+K6</f>
        <v>1</v>
      </c>
      <c r="J6" s="490">
        <v>0</v>
      </c>
      <c r="K6" s="380">
        <v>1</v>
      </c>
      <c r="L6" s="380">
        <v>180</v>
      </c>
      <c r="M6" s="380">
        <v>10</v>
      </c>
      <c r="N6" s="380">
        <v>13</v>
      </c>
      <c r="O6" s="490">
        <v>0</v>
      </c>
      <c r="P6" s="496"/>
      <c r="Q6" s="365"/>
    </row>
    <row r="7" spans="1:17" ht="29.25" customHeight="1">
      <c r="A7" s="300">
        <v>2</v>
      </c>
      <c r="B7" s="381" t="s">
        <v>147</v>
      </c>
      <c r="C7" s="303">
        <v>4693</v>
      </c>
      <c r="D7" s="373">
        <v>88</v>
      </c>
      <c r="E7" s="373">
        <v>139</v>
      </c>
      <c r="F7" s="373">
        <v>79</v>
      </c>
      <c r="G7" s="373">
        <v>0</v>
      </c>
      <c r="H7" s="373">
        <v>100</v>
      </c>
      <c r="I7" s="489">
        <f t="shared" si="0"/>
        <v>0</v>
      </c>
      <c r="J7" s="488">
        <v>0</v>
      </c>
      <c r="K7" s="488">
        <v>0</v>
      </c>
      <c r="L7" s="732">
        <v>78</v>
      </c>
      <c r="M7" s="732">
        <v>10</v>
      </c>
      <c r="N7" s="732">
        <v>5</v>
      </c>
      <c r="O7" s="490">
        <v>0</v>
      </c>
      <c r="P7" s="490">
        <v>0</v>
      </c>
      <c r="Q7" s="365"/>
    </row>
    <row r="8" spans="1:17" ht="29.25" customHeight="1">
      <c r="A8" s="300">
        <v>3</v>
      </c>
      <c r="B8" s="382" t="s">
        <v>210</v>
      </c>
      <c r="C8" s="303">
        <v>18286</v>
      </c>
      <c r="D8" s="374">
        <v>134</v>
      </c>
      <c r="E8" s="373">
        <v>386</v>
      </c>
      <c r="F8" s="374">
        <v>149</v>
      </c>
      <c r="G8" s="374">
        <v>10</v>
      </c>
      <c r="H8" s="373">
        <v>261</v>
      </c>
      <c r="I8" s="489">
        <f t="shared" si="0"/>
        <v>1</v>
      </c>
      <c r="J8" s="491">
        <v>0</v>
      </c>
      <c r="K8" s="380">
        <v>1</v>
      </c>
      <c r="L8" s="732">
        <v>265</v>
      </c>
      <c r="M8" s="732">
        <v>25</v>
      </c>
      <c r="N8" s="732">
        <v>10</v>
      </c>
      <c r="O8" s="490">
        <v>0</v>
      </c>
      <c r="P8" s="490">
        <v>0</v>
      </c>
      <c r="Q8" s="365"/>
    </row>
    <row r="9" spans="1:17" ht="29.25" customHeight="1">
      <c r="A9" s="300">
        <v>4</v>
      </c>
      <c r="B9" s="382" t="s">
        <v>99</v>
      </c>
      <c r="C9" s="303">
        <v>11078</v>
      </c>
      <c r="D9" s="374">
        <v>234</v>
      </c>
      <c r="E9" s="373">
        <v>200</v>
      </c>
      <c r="F9" s="374">
        <v>153</v>
      </c>
      <c r="G9" s="374">
        <v>3</v>
      </c>
      <c r="H9" s="373">
        <v>122</v>
      </c>
      <c r="I9" s="489">
        <f t="shared" si="0"/>
        <v>1</v>
      </c>
      <c r="J9" s="491">
        <v>0</v>
      </c>
      <c r="K9" s="380">
        <v>1</v>
      </c>
      <c r="L9" s="732">
        <v>120</v>
      </c>
      <c r="M9" s="732">
        <v>10</v>
      </c>
      <c r="N9" s="732">
        <v>8</v>
      </c>
      <c r="O9" s="490">
        <v>0</v>
      </c>
      <c r="P9" s="490">
        <v>0</v>
      </c>
      <c r="Q9" s="365"/>
    </row>
    <row r="10" spans="1:17" ht="29.25" customHeight="1">
      <c r="A10" s="300">
        <v>5</v>
      </c>
      <c r="B10" s="382" t="s">
        <v>95</v>
      </c>
      <c r="C10" s="303">
        <v>24079</v>
      </c>
      <c r="D10" s="374">
        <v>382</v>
      </c>
      <c r="E10" s="373">
        <v>176</v>
      </c>
      <c r="F10" s="374">
        <v>161</v>
      </c>
      <c r="G10" s="374">
        <v>1</v>
      </c>
      <c r="H10" s="373">
        <v>292</v>
      </c>
      <c r="I10" s="489">
        <f t="shared" si="0"/>
        <v>11</v>
      </c>
      <c r="J10" s="491">
        <v>0</v>
      </c>
      <c r="K10" s="380">
        <v>11</v>
      </c>
      <c r="L10" s="732">
        <v>1800</v>
      </c>
      <c r="M10" s="732">
        <v>20</v>
      </c>
      <c r="N10" s="732">
        <v>25</v>
      </c>
      <c r="O10" s="490">
        <v>0</v>
      </c>
      <c r="P10" s="490">
        <v>0</v>
      </c>
      <c r="Q10" s="365"/>
    </row>
    <row r="11" spans="1:17" ht="29.25" customHeight="1">
      <c r="A11" s="300">
        <v>6</v>
      </c>
      <c r="B11" s="382" t="s">
        <v>96</v>
      </c>
      <c r="C11" s="303">
        <v>25995</v>
      </c>
      <c r="D11" s="374">
        <v>291</v>
      </c>
      <c r="E11" s="373">
        <v>100</v>
      </c>
      <c r="F11" s="374">
        <v>45</v>
      </c>
      <c r="G11" s="374">
        <v>7</v>
      </c>
      <c r="H11" s="373">
        <v>290</v>
      </c>
      <c r="I11" s="489">
        <f t="shared" si="0"/>
        <v>6</v>
      </c>
      <c r="J11" s="491">
        <v>0</v>
      </c>
      <c r="K11" s="380">
        <v>6</v>
      </c>
      <c r="L11" s="732">
        <v>3780</v>
      </c>
      <c r="M11" s="732">
        <v>20</v>
      </c>
      <c r="N11" s="490">
        <v>0</v>
      </c>
      <c r="O11" s="490">
        <v>0</v>
      </c>
      <c r="P11" s="490">
        <v>0</v>
      </c>
      <c r="Q11" s="365"/>
    </row>
    <row r="12" spans="1:17" ht="29.25" customHeight="1">
      <c r="A12" s="300">
        <v>7</v>
      </c>
      <c r="B12" s="382" t="s">
        <v>103</v>
      </c>
      <c r="C12" s="303">
        <v>13590</v>
      </c>
      <c r="D12" s="374">
        <v>247</v>
      </c>
      <c r="E12" s="373">
        <v>321</v>
      </c>
      <c r="F12" s="304">
        <v>121</v>
      </c>
      <c r="G12" s="374">
        <v>1</v>
      </c>
      <c r="H12" s="373">
        <v>408</v>
      </c>
      <c r="I12" s="489">
        <f t="shared" si="0"/>
        <v>5</v>
      </c>
      <c r="J12" s="491">
        <v>0</v>
      </c>
      <c r="K12" s="380">
        <v>5</v>
      </c>
      <c r="L12" s="732">
        <v>1651</v>
      </c>
      <c r="M12" s="732">
        <v>10</v>
      </c>
      <c r="N12" s="490">
        <v>0</v>
      </c>
      <c r="O12" s="490">
        <v>0</v>
      </c>
      <c r="P12" s="490">
        <v>0</v>
      </c>
      <c r="Q12" s="365"/>
    </row>
    <row r="13" spans="1:17" ht="29.25" customHeight="1">
      <c r="A13" s="300">
        <v>8</v>
      </c>
      <c r="B13" s="382" t="s">
        <v>442</v>
      </c>
      <c r="C13" s="303">
        <v>0</v>
      </c>
      <c r="D13" s="374">
        <v>0</v>
      </c>
      <c r="E13" s="488">
        <v>0</v>
      </c>
      <c r="F13" s="488">
        <v>0</v>
      </c>
      <c r="G13" s="373">
        <v>0</v>
      </c>
      <c r="H13" s="373">
        <v>0</v>
      </c>
      <c r="I13" s="492">
        <f>K13</f>
        <v>0</v>
      </c>
      <c r="J13" s="488">
        <v>0</v>
      </c>
      <c r="K13" s="298">
        <v>0</v>
      </c>
      <c r="L13" s="490">
        <v>0</v>
      </c>
      <c r="M13" s="732">
        <v>236</v>
      </c>
      <c r="N13" s="732">
        <v>46</v>
      </c>
      <c r="O13" s="490">
        <v>0</v>
      </c>
      <c r="P13" s="490">
        <v>0</v>
      </c>
      <c r="Q13" s="365"/>
    </row>
    <row r="14" spans="1:17" ht="29.25" customHeight="1">
      <c r="A14" s="383">
        <v>9</v>
      </c>
      <c r="B14" s="384" t="s">
        <v>258</v>
      </c>
      <c r="C14" s="377">
        <f>SUM(D14:I14)</f>
        <v>0</v>
      </c>
      <c r="D14" s="377">
        <f t="shared" ref="D14:O14" si="1">SUM(E14:J14)</f>
        <v>0</v>
      </c>
      <c r="E14" s="377">
        <f t="shared" si="1"/>
        <v>0</v>
      </c>
      <c r="F14" s="377">
        <f t="shared" si="1"/>
        <v>0</v>
      </c>
      <c r="G14" s="377">
        <f t="shared" si="1"/>
        <v>0</v>
      </c>
      <c r="H14" s="377">
        <f t="shared" si="1"/>
        <v>0</v>
      </c>
      <c r="I14" s="377">
        <f t="shared" si="1"/>
        <v>0</v>
      </c>
      <c r="J14" s="377">
        <f t="shared" si="1"/>
        <v>0</v>
      </c>
      <c r="K14" s="377">
        <f t="shared" si="1"/>
        <v>0</v>
      </c>
      <c r="L14" s="377">
        <f t="shared" si="1"/>
        <v>0</v>
      </c>
      <c r="M14" s="377">
        <f t="shared" si="1"/>
        <v>0</v>
      </c>
      <c r="N14" s="377">
        <f t="shared" si="1"/>
        <v>0</v>
      </c>
      <c r="O14" s="377">
        <f t="shared" si="1"/>
        <v>0</v>
      </c>
      <c r="P14" s="490">
        <v>0</v>
      </c>
      <c r="Q14" s="365"/>
    </row>
    <row r="15" spans="1:17" ht="31.5" customHeight="1">
      <c r="A15" s="1234" t="s">
        <v>220</v>
      </c>
      <c r="B15" s="1235"/>
      <c r="C15" s="387">
        <f t="shared" ref="C15:H15" si="2">SUM(C6:C14)</f>
        <v>104114</v>
      </c>
      <c r="D15" s="376">
        <f t="shared" si="2"/>
        <v>1576</v>
      </c>
      <c r="E15" s="387">
        <f t="shared" si="2"/>
        <v>1807</v>
      </c>
      <c r="F15" s="376">
        <f t="shared" si="2"/>
        <v>900</v>
      </c>
      <c r="G15" s="376">
        <f t="shared" si="2"/>
        <v>23</v>
      </c>
      <c r="H15" s="376">
        <f t="shared" si="2"/>
        <v>1677</v>
      </c>
      <c r="I15" s="497">
        <f t="shared" ref="I15:N15" si="3">SUM(I6:I14)</f>
        <v>25</v>
      </c>
      <c r="J15" s="376">
        <f t="shared" si="3"/>
        <v>0</v>
      </c>
      <c r="K15" s="497">
        <f t="shared" si="3"/>
        <v>25</v>
      </c>
      <c r="L15" s="493">
        <f t="shared" si="3"/>
        <v>7874</v>
      </c>
      <c r="M15" s="376">
        <f t="shared" si="3"/>
        <v>341</v>
      </c>
      <c r="N15" s="376">
        <f t="shared" si="3"/>
        <v>107</v>
      </c>
      <c r="O15" s="297">
        <f>SUM(O6:O14)</f>
        <v>0</v>
      </c>
      <c r="P15" s="494">
        <f>SUM(P6:P14)</f>
        <v>0</v>
      </c>
      <c r="Q15" s="375"/>
    </row>
    <row r="16" spans="1:17" ht="15.75">
      <c r="A16" s="385"/>
      <c r="B16" s="386"/>
      <c r="C16" s="379"/>
      <c r="D16" s="301"/>
      <c r="E16" s="301"/>
      <c r="F16" s="495"/>
      <c r="G16" s="302"/>
      <c r="H16" s="302"/>
      <c r="I16" s="302"/>
      <c r="J16" s="302"/>
      <c r="K16" s="302"/>
      <c r="L16" s="302"/>
      <c r="M16" s="302"/>
      <c r="N16" s="302"/>
      <c r="O16" s="302"/>
      <c r="P16" s="302"/>
    </row>
    <row r="17" spans="1:16" ht="15.75">
      <c r="A17" s="1230" t="s">
        <v>734</v>
      </c>
      <c r="B17" s="1231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</row>
    <row r="19" spans="1:16">
      <c r="M19" s="733">
        <f>M15+N15</f>
        <v>448</v>
      </c>
    </row>
  </sheetData>
  <mergeCells count="15">
    <mergeCell ref="A17:P17"/>
    <mergeCell ref="L4:L5"/>
    <mergeCell ref="M3:P3"/>
    <mergeCell ref="A15:B15"/>
    <mergeCell ref="A1:P1"/>
    <mergeCell ref="A3:A5"/>
    <mergeCell ref="B3:B5"/>
    <mergeCell ref="D3:L3"/>
    <mergeCell ref="M4:O4"/>
    <mergeCell ref="P4:P5"/>
    <mergeCell ref="C3:C5"/>
    <mergeCell ref="D4:D5"/>
    <mergeCell ref="E4:G4"/>
    <mergeCell ref="H4:H5"/>
    <mergeCell ref="I4:K4"/>
  </mergeCells>
  <phoneticPr fontId="14" type="noConversion"/>
  <pageMargins left="0.45" right="0.2" top="0.56999999999999995" bottom="0.75" header="0.3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N22"/>
  <sheetViews>
    <sheetView zoomScaleNormal="100" workbookViewId="0">
      <selection activeCell="D17" sqref="D17"/>
    </sheetView>
  </sheetViews>
  <sheetFormatPr defaultRowHeight="15"/>
  <cols>
    <col min="1" max="1" width="7" style="1889" customWidth="1"/>
    <col min="2" max="2" width="24.75" style="1889" customWidth="1"/>
    <col min="3" max="4" width="10.375" style="1889" customWidth="1"/>
    <col min="5" max="5" width="8.875" style="1889" customWidth="1"/>
    <col min="6" max="6" width="8.125" style="1889" customWidth="1"/>
    <col min="7" max="14" width="7.25" style="1889" customWidth="1"/>
  </cols>
  <sheetData>
    <row r="1" spans="1:14" ht="51.75" customHeight="1">
      <c r="A1" s="1879" t="s">
        <v>925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1879"/>
      <c r="N1" s="1879"/>
    </row>
    <row r="2" spans="1:14" ht="27.75" customHeight="1">
      <c r="A2" s="1879"/>
      <c r="B2" s="1879"/>
      <c r="C2" s="1879"/>
      <c r="D2" s="1879"/>
      <c r="E2" s="1879"/>
      <c r="F2" s="1879"/>
      <c r="G2" s="1879"/>
      <c r="H2" s="1879"/>
      <c r="I2" s="1879"/>
      <c r="J2" s="1879"/>
      <c r="K2" s="1879"/>
      <c r="L2" s="1879"/>
      <c r="M2" s="1879"/>
      <c r="N2" s="1879"/>
    </row>
    <row r="3" spans="1:14" ht="28.5" customHeight="1">
      <c r="A3" s="1335" t="s">
        <v>14</v>
      </c>
      <c r="B3" s="1335" t="s">
        <v>259</v>
      </c>
      <c r="C3" s="2099" t="s">
        <v>393</v>
      </c>
      <c r="D3" s="2100"/>
      <c r="E3" s="1958" t="s">
        <v>260</v>
      </c>
      <c r="F3" s="1959"/>
      <c r="G3" s="1958" t="s">
        <v>263</v>
      </c>
      <c r="H3" s="1959"/>
      <c r="I3" s="1958" t="s">
        <v>264</v>
      </c>
      <c r="J3" s="1959"/>
      <c r="K3" s="1958" t="s">
        <v>265</v>
      </c>
      <c r="L3" s="1959"/>
      <c r="M3" s="1958" t="s">
        <v>266</v>
      </c>
      <c r="N3" s="1959"/>
    </row>
    <row r="4" spans="1:14" ht="27.75" customHeight="1">
      <c r="A4" s="1337"/>
      <c r="B4" s="1337"/>
      <c r="C4" s="1415" t="s">
        <v>261</v>
      </c>
      <c r="D4" s="1415" t="s">
        <v>262</v>
      </c>
      <c r="E4" s="1415" t="s">
        <v>261</v>
      </c>
      <c r="F4" s="1415" t="s">
        <v>262</v>
      </c>
      <c r="G4" s="1415" t="s">
        <v>261</v>
      </c>
      <c r="H4" s="1415" t="s">
        <v>262</v>
      </c>
      <c r="I4" s="1415" t="s">
        <v>261</v>
      </c>
      <c r="J4" s="1415" t="s">
        <v>262</v>
      </c>
      <c r="K4" s="1415" t="s">
        <v>261</v>
      </c>
      <c r="L4" s="1415" t="s">
        <v>262</v>
      </c>
      <c r="M4" s="1415" t="s">
        <v>261</v>
      </c>
      <c r="N4" s="1415" t="s">
        <v>262</v>
      </c>
    </row>
    <row r="5" spans="1:14" ht="33" customHeight="1">
      <c r="A5" s="2114">
        <v>1</v>
      </c>
      <c r="B5" s="2101" t="s">
        <v>789</v>
      </c>
      <c r="C5" s="2102">
        <f>E5+G5+I5+K5+M5</f>
        <v>0</v>
      </c>
      <c r="D5" s="2102">
        <f>F5+H5+J5+L5+N5</f>
        <v>0</v>
      </c>
      <c r="E5" s="2102">
        <v>0</v>
      </c>
      <c r="F5" s="2102">
        <v>0</v>
      </c>
      <c r="G5" s="2102">
        <v>0</v>
      </c>
      <c r="H5" s="2102">
        <v>0</v>
      </c>
      <c r="I5" s="2102">
        <v>0</v>
      </c>
      <c r="J5" s="2102">
        <v>0</v>
      </c>
      <c r="K5" s="2102">
        <v>0</v>
      </c>
      <c r="L5" s="2102">
        <v>0</v>
      </c>
      <c r="M5" s="2102">
        <v>0</v>
      </c>
      <c r="N5" s="2102">
        <v>0</v>
      </c>
    </row>
    <row r="6" spans="1:14" ht="33" customHeight="1">
      <c r="A6" s="1954">
        <v>2</v>
      </c>
      <c r="B6" s="2103" t="s">
        <v>267</v>
      </c>
      <c r="C6" s="2104">
        <f>E6+G6+I6+K6+M6</f>
        <v>0</v>
      </c>
      <c r="D6" s="2104">
        <f>F6+H6+J6+L6+N6</f>
        <v>0</v>
      </c>
      <c r="E6" s="2104">
        <v>0</v>
      </c>
      <c r="F6" s="2104">
        <v>0</v>
      </c>
      <c r="G6" s="2104">
        <v>0</v>
      </c>
      <c r="H6" s="2104">
        <v>0</v>
      </c>
      <c r="I6" s="2104">
        <v>0</v>
      </c>
      <c r="J6" s="2104">
        <v>0</v>
      </c>
      <c r="K6" s="2104">
        <v>0</v>
      </c>
      <c r="L6" s="2104">
        <v>0</v>
      </c>
      <c r="M6" s="2104">
        <v>0</v>
      </c>
      <c r="N6" s="2104">
        <v>0</v>
      </c>
    </row>
    <row r="7" spans="1:14" ht="33" customHeight="1">
      <c r="A7" s="1954">
        <v>3</v>
      </c>
      <c r="B7" s="2105" t="str">
        <f>'BVSK tre em '!B7</f>
        <v xml:space="preserve">TP Tuyên Quang </v>
      </c>
      <c r="C7" s="2104">
        <f t="shared" ref="C7:C14" si="0">E7+G7+I7+K7+M7</f>
        <v>0</v>
      </c>
      <c r="D7" s="2104">
        <f t="shared" ref="D7:D14" si="1">F7+H7+J7+L7+N7</f>
        <v>0</v>
      </c>
      <c r="E7" s="2104">
        <v>0</v>
      </c>
      <c r="F7" s="2104">
        <v>0</v>
      </c>
      <c r="G7" s="2104">
        <v>0</v>
      </c>
      <c r="H7" s="2104">
        <v>0</v>
      </c>
      <c r="I7" s="2104">
        <v>0</v>
      </c>
      <c r="J7" s="2104">
        <v>0</v>
      </c>
      <c r="K7" s="2104">
        <v>0</v>
      </c>
      <c r="L7" s="2104">
        <v>0</v>
      </c>
      <c r="M7" s="2104">
        <v>0</v>
      </c>
      <c r="N7" s="2104">
        <v>0</v>
      </c>
    </row>
    <row r="8" spans="1:14" ht="33" customHeight="1">
      <c r="A8" s="1954">
        <v>4</v>
      </c>
      <c r="B8" s="2105" t="str">
        <f>'BVSK tre em '!B8</f>
        <v xml:space="preserve">H. Yên Sơn </v>
      </c>
      <c r="C8" s="2104">
        <f t="shared" si="0"/>
        <v>0</v>
      </c>
      <c r="D8" s="2104">
        <f t="shared" si="1"/>
        <v>0</v>
      </c>
      <c r="E8" s="2104">
        <v>0</v>
      </c>
      <c r="F8" s="2104">
        <v>0</v>
      </c>
      <c r="G8" s="2104">
        <v>0</v>
      </c>
      <c r="H8" s="2104">
        <v>0</v>
      </c>
      <c r="I8" s="2104">
        <v>0</v>
      </c>
      <c r="J8" s="2104">
        <v>0</v>
      </c>
      <c r="K8" s="2104">
        <v>0</v>
      </c>
      <c r="L8" s="2104">
        <v>0</v>
      </c>
      <c r="M8" s="2104">
        <v>0</v>
      </c>
      <c r="N8" s="2104">
        <v>0</v>
      </c>
    </row>
    <row r="9" spans="1:14" ht="33" customHeight="1">
      <c r="A9" s="1954">
        <v>5</v>
      </c>
      <c r="B9" s="2105" t="str">
        <f>'BVSK tre em '!B9</f>
        <v xml:space="preserve">H. Sơn Dương </v>
      </c>
      <c r="C9" s="2104">
        <f t="shared" si="0"/>
        <v>0</v>
      </c>
      <c r="D9" s="2104">
        <f t="shared" si="1"/>
        <v>0</v>
      </c>
      <c r="E9" s="2104">
        <v>0</v>
      </c>
      <c r="F9" s="2104">
        <v>0</v>
      </c>
      <c r="G9" s="2104">
        <v>0</v>
      </c>
      <c r="H9" s="2104">
        <v>0</v>
      </c>
      <c r="I9" s="2104">
        <v>0</v>
      </c>
      <c r="J9" s="2104">
        <v>0</v>
      </c>
      <c r="K9" s="2104">
        <v>0</v>
      </c>
      <c r="L9" s="2104">
        <v>0</v>
      </c>
      <c r="M9" s="2104">
        <v>0</v>
      </c>
      <c r="N9" s="2104">
        <v>0</v>
      </c>
    </row>
    <row r="10" spans="1:14" ht="33" customHeight="1">
      <c r="A10" s="1954">
        <v>6</v>
      </c>
      <c r="B10" s="2105" t="str">
        <f>'BVSK tre em '!B10</f>
        <v>H. Hàm Yên</v>
      </c>
      <c r="C10" s="2104">
        <f t="shared" si="0"/>
        <v>0</v>
      </c>
      <c r="D10" s="2104">
        <f t="shared" si="1"/>
        <v>0</v>
      </c>
      <c r="E10" s="2104">
        <v>0</v>
      </c>
      <c r="F10" s="2104">
        <v>0</v>
      </c>
      <c r="G10" s="2104">
        <v>0</v>
      </c>
      <c r="H10" s="2104">
        <v>0</v>
      </c>
      <c r="I10" s="2104">
        <v>0</v>
      </c>
      <c r="J10" s="2104">
        <v>0</v>
      </c>
      <c r="K10" s="2104">
        <v>0</v>
      </c>
      <c r="L10" s="2104">
        <v>0</v>
      </c>
      <c r="M10" s="2104">
        <v>0</v>
      </c>
      <c r="N10" s="2104">
        <v>0</v>
      </c>
    </row>
    <row r="11" spans="1:14" ht="33" customHeight="1">
      <c r="A11" s="1954">
        <v>7</v>
      </c>
      <c r="B11" s="2105" t="str">
        <f>'BVSK tre em '!B11</f>
        <v xml:space="preserve">H. Chiêm Hóa </v>
      </c>
      <c r="C11" s="2104">
        <f t="shared" si="0"/>
        <v>0</v>
      </c>
      <c r="D11" s="2104">
        <f t="shared" si="1"/>
        <v>0</v>
      </c>
      <c r="E11" s="2104">
        <v>0</v>
      </c>
      <c r="F11" s="2104">
        <v>0</v>
      </c>
      <c r="G11" s="2104">
        <v>0</v>
      </c>
      <c r="H11" s="2104">
        <v>0</v>
      </c>
      <c r="I11" s="2104">
        <v>0</v>
      </c>
      <c r="J11" s="2104">
        <v>0</v>
      </c>
      <c r="K11" s="2104">
        <v>0</v>
      </c>
      <c r="L11" s="2104">
        <v>0</v>
      </c>
      <c r="M11" s="2104">
        <v>0</v>
      </c>
      <c r="N11" s="2104">
        <v>0</v>
      </c>
    </row>
    <row r="12" spans="1:14" ht="33" customHeight="1">
      <c r="A12" s="1954">
        <v>8</v>
      </c>
      <c r="B12" s="2105" t="str">
        <f>'BVSK tre em '!B12</f>
        <v>H. Na Hang</v>
      </c>
      <c r="C12" s="2104">
        <f t="shared" si="0"/>
        <v>0</v>
      </c>
      <c r="D12" s="2104">
        <f t="shared" si="1"/>
        <v>0</v>
      </c>
      <c r="E12" s="2104">
        <v>0</v>
      </c>
      <c r="F12" s="2104">
        <v>0</v>
      </c>
      <c r="G12" s="2104">
        <v>0</v>
      </c>
      <c r="H12" s="2104">
        <v>0</v>
      </c>
      <c r="I12" s="2104">
        <v>0</v>
      </c>
      <c r="J12" s="2104">
        <v>0</v>
      </c>
      <c r="K12" s="2104">
        <v>0</v>
      </c>
      <c r="L12" s="2104">
        <v>0</v>
      </c>
      <c r="M12" s="2104">
        <v>0</v>
      </c>
      <c r="N12" s="2104">
        <v>0</v>
      </c>
    </row>
    <row r="13" spans="1:14" ht="33" customHeight="1">
      <c r="A13" s="2115">
        <v>9</v>
      </c>
      <c r="B13" s="2105" t="str">
        <f>'BVSK tre em '!B13</f>
        <v xml:space="preserve">H. Lâm Bình </v>
      </c>
      <c r="C13" s="2106">
        <f t="shared" si="0"/>
        <v>0</v>
      </c>
      <c r="D13" s="2106">
        <f t="shared" si="1"/>
        <v>0</v>
      </c>
      <c r="E13" s="2107">
        <v>0</v>
      </c>
      <c r="F13" s="2107">
        <v>0</v>
      </c>
      <c r="G13" s="2107">
        <v>0</v>
      </c>
      <c r="H13" s="2107">
        <v>0</v>
      </c>
      <c r="I13" s="2107">
        <v>0</v>
      </c>
      <c r="J13" s="2107">
        <v>0</v>
      </c>
      <c r="K13" s="2107">
        <v>0</v>
      </c>
      <c r="L13" s="2107">
        <v>0</v>
      </c>
      <c r="M13" s="2107">
        <v>0</v>
      </c>
      <c r="N13" s="2107">
        <v>0</v>
      </c>
    </row>
    <row r="14" spans="1:14" ht="33" customHeight="1">
      <c r="A14" s="1958" t="s">
        <v>220</v>
      </c>
      <c r="B14" s="1959"/>
      <c r="C14" s="2108">
        <f t="shared" si="0"/>
        <v>0</v>
      </c>
      <c r="D14" s="2108">
        <f t="shared" si="1"/>
        <v>0</v>
      </c>
      <c r="E14" s="2109">
        <f t="shared" ref="E14:N14" si="2">SUM(E5:E13)</f>
        <v>0</v>
      </c>
      <c r="F14" s="2109">
        <f t="shared" si="2"/>
        <v>0</v>
      </c>
      <c r="G14" s="2109">
        <f t="shared" si="2"/>
        <v>0</v>
      </c>
      <c r="H14" s="2109">
        <f t="shared" si="2"/>
        <v>0</v>
      </c>
      <c r="I14" s="2109">
        <f t="shared" si="2"/>
        <v>0</v>
      </c>
      <c r="J14" s="2109">
        <f t="shared" si="2"/>
        <v>0</v>
      </c>
      <c r="K14" s="2109">
        <f t="shared" si="2"/>
        <v>0</v>
      </c>
      <c r="L14" s="2109">
        <f t="shared" si="2"/>
        <v>0</v>
      </c>
      <c r="M14" s="2109">
        <f t="shared" si="2"/>
        <v>0</v>
      </c>
      <c r="N14" s="2109">
        <f t="shared" si="2"/>
        <v>0</v>
      </c>
    </row>
    <row r="15" spans="1:14" ht="23.25" customHeight="1">
      <c r="A15" s="1332"/>
      <c r="B15" s="1332"/>
      <c r="C15" s="1332"/>
      <c r="D15" s="1332"/>
      <c r="E15" s="2110"/>
      <c r="F15" s="2110"/>
      <c r="G15" s="2110"/>
      <c r="H15" s="2110"/>
      <c r="I15" s="2110"/>
      <c r="J15" s="2110"/>
      <c r="K15" s="2110"/>
      <c r="L15" s="2110"/>
      <c r="M15" s="2110"/>
      <c r="N15" s="2110"/>
    </row>
    <row r="16" spans="1:14">
      <c r="B16" s="2116"/>
      <c r="C16" s="2116"/>
      <c r="D16" s="2116"/>
    </row>
    <row r="17" spans="2:14" ht="19.5" customHeight="1"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</row>
    <row r="18" spans="2:14" ht="24" customHeight="1">
      <c r="B18" s="2111"/>
      <c r="C18" s="2111"/>
      <c r="D18" s="2111"/>
      <c r="E18" s="2111"/>
      <c r="F18" s="2111"/>
      <c r="G18" s="2111"/>
      <c r="H18" s="2111"/>
      <c r="I18" s="2111"/>
      <c r="J18" s="2111"/>
      <c r="K18" s="2111"/>
      <c r="L18" s="2111"/>
      <c r="M18" s="2111"/>
      <c r="N18" s="2111"/>
    </row>
    <row r="19" spans="2:14" ht="24" customHeight="1">
      <c r="B19" s="2112"/>
      <c r="C19" s="2112"/>
      <c r="D19" s="2112"/>
      <c r="E19" s="2112"/>
      <c r="F19" s="2112"/>
      <c r="G19" s="2112"/>
      <c r="H19" s="2112"/>
      <c r="I19" s="2112"/>
      <c r="J19" s="2112"/>
      <c r="K19" s="2112"/>
      <c r="L19" s="2112"/>
      <c r="M19" s="2112"/>
      <c r="N19" s="2112"/>
    </row>
    <row r="20" spans="2:14" ht="34.5" customHeight="1">
      <c r="B20" s="2113"/>
      <c r="C20" s="2113"/>
      <c r="D20" s="2113"/>
      <c r="E20" s="2113"/>
      <c r="F20" s="2113"/>
      <c r="G20" s="2113"/>
      <c r="H20" s="2113"/>
      <c r="I20" s="2113"/>
      <c r="J20" s="2113"/>
      <c r="K20" s="2113"/>
      <c r="L20" s="2113"/>
      <c r="M20" s="2113"/>
      <c r="N20" s="2113"/>
    </row>
    <row r="21" spans="2:14" ht="19.5" customHeight="1"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</row>
    <row r="22" spans="2:14" ht="19.5" customHeight="1">
      <c r="B22" s="705"/>
      <c r="C22" s="705"/>
      <c r="D22" s="705"/>
      <c r="E22" s="705"/>
      <c r="F22" s="705"/>
      <c r="G22" s="705"/>
      <c r="H22" s="705"/>
      <c r="I22" s="705"/>
      <c r="J22" s="705"/>
      <c r="K22" s="705"/>
      <c r="L22" s="705"/>
      <c r="M22" s="705"/>
      <c r="N22" s="705"/>
    </row>
  </sheetData>
  <mergeCells count="13"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  <mergeCell ref="K3:L3"/>
    <mergeCell ref="M3:N3"/>
    <mergeCell ref="C3:D3"/>
  </mergeCells>
  <phoneticPr fontId="14" type="noConversion"/>
  <pageMargins left="0.7" right="0.3" top="0.5" bottom="0.5" header="0.35" footer="0.28000000000000003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/>
  </sheetPr>
  <dimension ref="A1:Q15"/>
  <sheetViews>
    <sheetView topLeftCell="A4" zoomScale="90" zoomScaleNormal="90" workbookViewId="0">
      <selection activeCell="W17" sqref="W17"/>
    </sheetView>
  </sheetViews>
  <sheetFormatPr defaultRowHeight="15"/>
  <cols>
    <col min="1" max="1" width="3.5" style="271" customWidth="1"/>
    <col min="2" max="2" width="15.25" style="271" customWidth="1"/>
    <col min="3" max="3" width="8.625" style="14" customWidth="1"/>
    <col min="4" max="5" width="7.375" style="14" customWidth="1"/>
    <col min="6" max="6" width="7.5" style="14" customWidth="1"/>
    <col min="7" max="7" width="5.75" style="14" customWidth="1"/>
    <col min="8" max="8" width="7.375" style="14" customWidth="1"/>
    <col min="9" max="9" width="6.875" style="14" customWidth="1"/>
    <col min="10" max="10" width="6.625" style="14" customWidth="1"/>
    <col min="11" max="11" width="8.125" style="14" customWidth="1"/>
    <col min="12" max="13" width="5.875" style="14" customWidth="1"/>
    <col min="14" max="14" width="5.875" style="271" customWidth="1"/>
    <col min="15" max="15" width="5.25" style="271" customWidth="1"/>
    <col min="16" max="17" width="5.75" style="271" customWidth="1"/>
  </cols>
  <sheetData>
    <row r="1" spans="1:17" ht="29.25" customHeight="1">
      <c r="A1" s="1254" t="s">
        <v>97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</row>
    <row r="2" spans="1:17" ht="24" customHeight="1">
      <c r="A2" s="1255"/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</row>
    <row r="3" spans="1:17" ht="25.5" customHeight="1"/>
    <row r="4" spans="1:17" ht="30" customHeight="1">
      <c r="A4" s="1228" t="s">
        <v>14</v>
      </c>
      <c r="B4" s="1256" t="s">
        <v>282</v>
      </c>
      <c r="C4" s="1258" t="s">
        <v>278</v>
      </c>
      <c r="D4" s="1259"/>
      <c r="E4" s="1260"/>
      <c r="F4" s="1258" t="s">
        <v>279</v>
      </c>
      <c r="G4" s="1259"/>
      <c r="H4" s="1259"/>
      <c r="I4" s="1260"/>
      <c r="J4" s="1258" t="s">
        <v>280</v>
      </c>
      <c r="K4" s="1259"/>
      <c r="L4" s="1259"/>
      <c r="M4" s="1260"/>
      <c r="N4" s="1258" t="s">
        <v>281</v>
      </c>
      <c r="O4" s="1259"/>
      <c r="P4" s="1259"/>
      <c r="Q4" s="1260"/>
    </row>
    <row r="5" spans="1:17" ht="121.5" customHeight="1">
      <c r="A5" s="1226"/>
      <c r="B5" s="1257"/>
      <c r="C5" s="501" t="s">
        <v>218</v>
      </c>
      <c r="D5" s="514" t="s">
        <v>436</v>
      </c>
      <c r="E5" s="514" t="s">
        <v>437</v>
      </c>
      <c r="F5" s="372" t="s">
        <v>268</v>
      </c>
      <c r="G5" s="515" t="s">
        <v>269</v>
      </c>
      <c r="H5" s="372" t="s">
        <v>270</v>
      </c>
      <c r="I5" s="515" t="s">
        <v>271</v>
      </c>
      <c r="J5" s="516" t="s">
        <v>272</v>
      </c>
      <c r="K5" s="372" t="s">
        <v>273</v>
      </c>
      <c r="L5" s="372" t="s">
        <v>274</v>
      </c>
      <c r="M5" s="372" t="s">
        <v>275</v>
      </c>
      <c r="N5" s="372" t="s">
        <v>276</v>
      </c>
      <c r="O5" s="372" t="s">
        <v>277</v>
      </c>
      <c r="P5" s="372" t="s">
        <v>405</v>
      </c>
      <c r="Q5" s="372" t="s">
        <v>404</v>
      </c>
    </row>
    <row r="6" spans="1:17" ht="31.5" customHeight="1">
      <c r="A6" s="388">
        <v>1</v>
      </c>
      <c r="B6" s="389" t="s">
        <v>98</v>
      </c>
      <c r="C6" s="481">
        <v>3800</v>
      </c>
      <c r="D6" s="481">
        <v>1270</v>
      </c>
      <c r="E6" s="484">
        <v>2530</v>
      </c>
      <c r="F6" s="371">
        <v>1270</v>
      </c>
      <c r="G6" s="505">
        <f>F6/D6*100</f>
        <v>100</v>
      </c>
      <c r="H6" s="506">
        <v>4152</v>
      </c>
      <c r="I6" s="507">
        <f>H6/C6*100</f>
        <v>109.26315789473684</v>
      </c>
      <c r="J6" s="371">
        <v>67</v>
      </c>
      <c r="K6" s="371">
        <v>23</v>
      </c>
      <c r="L6" s="475">
        <v>0</v>
      </c>
      <c r="M6" s="475">
        <v>0</v>
      </c>
      <c r="N6" s="371">
        <v>0</v>
      </c>
      <c r="O6" s="371">
        <v>0</v>
      </c>
      <c r="P6" s="371">
        <v>0</v>
      </c>
      <c r="Q6" s="371">
        <v>0</v>
      </c>
    </row>
    <row r="7" spans="1:17" ht="31.5" customHeight="1">
      <c r="A7" s="390">
        <v>2</v>
      </c>
      <c r="B7" s="391" t="s">
        <v>147</v>
      </c>
      <c r="C7" s="482">
        <v>3017</v>
      </c>
      <c r="D7" s="482">
        <v>1234</v>
      </c>
      <c r="E7" s="485">
        <v>1783</v>
      </c>
      <c r="F7" s="346">
        <v>1234</v>
      </c>
      <c r="G7" s="508">
        <f t="shared" ref="G7:G12" si="0">F7/D7*100</f>
        <v>100</v>
      </c>
      <c r="H7" s="509">
        <v>3102</v>
      </c>
      <c r="I7" s="510">
        <f t="shared" ref="I7:I12" si="1">H7/C7*100</f>
        <v>102.8173682466026</v>
      </c>
      <c r="J7" s="346">
        <v>55</v>
      </c>
      <c r="K7" s="346">
        <v>29</v>
      </c>
      <c r="L7" s="476">
        <v>0</v>
      </c>
      <c r="M7" s="476">
        <v>0</v>
      </c>
      <c r="N7" s="346">
        <v>0</v>
      </c>
      <c r="O7" s="346">
        <v>0</v>
      </c>
      <c r="P7" s="346">
        <v>0</v>
      </c>
      <c r="Q7" s="346">
        <v>0</v>
      </c>
    </row>
    <row r="8" spans="1:17" ht="31.5" customHeight="1">
      <c r="A8" s="390">
        <v>3</v>
      </c>
      <c r="B8" s="391" t="s">
        <v>93</v>
      </c>
      <c r="C8" s="482">
        <v>11899</v>
      </c>
      <c r="D8" s="482">
        <v>4495</v>
      </c>
      <c r="E8" s="485">
        <v>7404</v>
      </c>
      <c r="F8" s="346">
        <v>4495</v>
      </c>
      <c r="G8" s="508">
        <f t="shared" si="0"/>
        <v>100</v>
      </c>
      <c r="H8" s="509">
        <v>12771</v>
      </c>
      <c r="I8" s="510">
        <f t="shared" si="1"/>
        <v>107.32834691990925</v>
      </c>
      <c r="J8" s="346">
        <v>515</v>
      </c>
      <c r="K8" s="346">
        <v>112</v>
      </c>
      <c r="L8" s="476">
        <v>0</v>
      </c>
      <c r="M8" s="476">
        <v>0</v>
      </c>
      <c r="N8" s="346">
        <v>0</v>
      </c>
      <c r="O8" s="346">
        <v>0</v>
      </c>
      <c r="P8" s="346">
        <v>0</v>
      </c>
      <c r="Q8" s="346">
        <v>0</v>
      </c>
    </row>
    <row r="9" spans="1:17" ht="31.5" customHeight="1">
      <c r="A9" s="390">
        <v>4</v>
      </c>
      <c r="B9" s="391" t="s">
        <v>99</v>
      </c>
      <c r="C9" s="482">
        <v>12113</v>
      </c>
      <c r="D9" s="482">
        <v>4699</v>
      </c>
      <c r="E9" s="485">
        <v>7414</v>
      </c>
      <c r="F9" s="346">
        <f>D9</f>
        <v>4699</v>
      </c>
      <c r="G9" s="508">
        <f t="shared" si="0"/>
        <v>100</v>
      </c>
      <c r="H9" s="509">
        <v>12213</v>
      </c>
      <c r="I9" s="510">
        <f t="shared" si="1"/>
        <v>100.82555931643688</v>
      </c>
      <c r="J9" s="346">
        <v>245</v>
      </c>
      <c r="K9" s="346">
        <v>86</v>
      </c>
      <c r="L9" s="476">
        <v>0</v>
      </c>
      <c r="M9" s="476">
        <v>0</v>
      </c>
      <c r="N9" s="346">
        <v>0</v>
      </c>
      <c r="O9" s="346">
        <v>0</v>
      </c>
      <c r="P9" s="346">
        <v>0</v>
      </c>
      <c r="Q9" s="346">
        <v>0</v>
      </c>
    </row>
    <row r="10" spans="1:17" ht="31.5" customHeight="1">
      <c r="A10" s="390">
        <v>5</v>
      </c>
      <c r="B10" s="391" t="s">
        <v>100</v>
      </c>
      <c r="C10" s="482">
        <v>16716</v>
      </c>
      <c r="D10" s="482">
        <v>6213</v>
      </c>
      <c r="E10" s="485">
        <v>10503</v>
      </c>
      <c r="F10" s="346">
        <v>6213</v>
      </c>
      <c r="G10" s="508">
        <f t="shared" si="0"/>
        <v>100</v>
      </c>
      <c r="H10" s="509">
        <v>18270</v>
      </c>
      <c r="I10" s="510">
        <f>H10/C10*100</f>
        <v>109.29648241206029</v>
      </c>
      <c r="J10" s="346">
        <v>1847</v>
      </c>
      <c r="K10" s="346">
        <v>826</v>
      </c>
      <c r="L10" s="476">
        <v>0</v>
      </c>
      <c r="M10" s="476">
        <v>0</v>
      </c>
      <c r="N10" s="346">
        <v>0</v>
      </c>
      <c r="O10" s="346">
        <v>0</v>
      </c>
      <c r="P10" s="346">
        <v>0</v>
      </c>
      <c r="Q10" s="346">
        <v>0</v>
      </c>
    </row>
    <row r="11" spans="1:17" ht="31.5" customHeight="1">
      <c r="A11" s="390">
        <v>6</v>
      </c>
      <c r="B11" s="391" t="s">
        <v>96</v>
      </c>
      <c r="C11" s="482">
        <v>18653</v>
      </c>
      <c r="D11" s="482">
        <v>7325</v>
      </c>
      <c r="E11" s="485">
        <v>11328</v>
      </c>
      <c r="F11" s="346">
        <v>7325</v>
      </c>
      <c r="G11" s="508">
        <f t="shared" si="0"/>
        <v>100</v>
      </c>
      <c r="H11" s="509">
        <v>19532</v>
      </c>
      <c r="I11" s="510">
        <f t="shared" si="1"/>
        <v>104.7123787058382</v>
      </c>
      <c r="J11" s="346">
        <v>887</v>
      </c>
      <c r="K11" s="346">
        <v>103</v>
      </c>
      <c r="L11" s="476">
        <v>0</v>
      </c>
      <c r="M11" s="476">
        <v>0</v>
      </c>
      <c r="N11" s="346">
        <v>0</v>
      </c>
      <c r="O11" s="346">
        <v>0</v>
      </c>
      <c r="P11" s="346">
        <v>0</v>
      </c>
      <c r="Q11" s="346">
        <v>0</v>
      </c>
    </row>
    <row r="12" spans="1:17" ht="31.5" customHeight="1">
      <c r="A12" s="392">
        <v>7</v>
      </c>
      <c r="B12" s="393" t="s">
        <v>39</v>
      </c>
      <c r="C12" s="483">
        <v>8192</v>
      </c>
      <c r="D12" s="483">
        <v>2990</v>
      </c>
      <c r="E12" s="486">
        <v>5202</v>
      </c>
      <c r="F12" s="347">
        <v>2990</v>
      </c>
      <c r="G12" s="511">
        <f t="shared" si="0"/>
        <v>100</v>
      </c>
      <c r="H12" s="512">
        <v>9153</v>
      </c>
      <c r="I12" s="513">
        <f t="shared" si="1"/>
        <v>111.73095703125</v>
      </c>
      <c r="J12" s="347">
        <v>203</v>
      </c>
      <c r="K12" s="347">
        <v>62</v>
      </c>
      <c r="L12" s="477">
        <v>0</v>
      </c>
      <c r="M12" s="477">
        <v>0</v>
      </c>
      <c r="N12" s="347">
        <v>0</v>
      </c>
      <c r="O12" s="347">
        <v>0</v>
      </c>
      <c r="P12" s="347">
        <v>0</v>
      </c>
      <c r="Q12" s="347">
        <v>0</v>
      </c>
    </row>
    <row r="13" spans="1:17" ht="31.5" customHeight="1">
      <c r="A13" s="1252" t="s">
        <v>13</v>
      </c>
      <c r="B13" s="1253"/>
      <c r="C13" s="478">
        <f>SUM(C6:C12)</f>
        <v>74390</v>
      </c>
      <c r="D13" s="478">
        <f>SUM(D6:D12)</f>
        <v>28226</v>
      </c>
      <c r="E13" s="478">
        <f>SUM(E6:E12)</f>
        <v>46164</v>
      </c>
      <c r="F13" s="478">
        <f>SUM(F6:F12)</f>
        <v>28226</v>
      </c>
      <c r="G13" s="480">
        <f>F13/D13*100</f>
        <v>100</v>
      </c>
      <c r="H13" s="479">
        <f>SUM(H6:H12)</f>
        <v>79193</v>
      </c>
      <c r="I13" s="499">
        <f>H13/C13*100</f>
        <v>106.45651297217368</v>
      </c>
      <c r="J13" s="478">
        <f>SUM(J6:J12)</f>
        <v>3819</v>
      </c>
      <c r="K13" s="478">
        <f>SUM(K6:K12)</f>
        <v>1241</v>
      </c>
      <c r="L13" s="478">
        <f t="shared" ref="L13:Q13" si="2">SUM(L6:L12)</f>
        <v>0</v>
      </c>
      <c r="M13" s="478">
        <f t="shared" si="2"/>
        <v>0</v>
      </c>
      <c r="N13" s="348">
        <f t="shared" si="2"/>
        <v>0</v>
      </c>
      <c r="O13" s="348">
        <f t="shared" si="2"/>
        <v>0</v>
      </c>
      <c r="P13" s="348">
        <f t="shared" si="2"/>
        <v>0</v>
      </c>
      <c r="Q13" s="348">
        <f t="shared" si="2"/>
        <v>0</v>
      </c>
    </row>
    <row r="14" spans="1:17">
      <c r="H14" s="122"/>
      <c r="I14" s="122"/>
    </row>
    <row r="15" spans="1:17">
      <c r="H15" s="122"/>
      <c r="I15" s="122"/>
    </row>
  </sheetData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honeticPr fontId="14" type="noConversion"/>
  <pageMargins left="0.31" right="0.21" top="0.74" bottom="0.8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47"/>
  <sheetViews>
    <sheetView tabSelected="1" topLeftCell="A40" zoomScaleNormal="100" workbookViewId="0">
      <selection activeCell="AL44" sqref="AL44"/>
    </sheetView>
  </sheetViews>
  <sheetFormatPr defaultRowHeight="15.75"/>
  <cols>
    <col min="1" max="1" width="3.5" style="302" customWidth="1"/>
    <col min="2" max="2" width="30.625" style="922" customWidth="1"/>
    <col min="3" max="3" width="7.875" style="302" customWidth="1"/>
    <col min="4" max="4" width="8.25" style="342" customWidth="1"/>
    <col min="5" max="5" width="8.25" style="928" customWidth="1"/>
    <col min="6" max="6" width="7.75" style="921" customWidth="1"/>
    <col min="7" max="7" width="5.375" style="921" customWidth="1"/>
    <col min="8" max="8" width="8.875" style="342" customWidth="1"/>
    <col min="9" max="9" width="6" style="921" customWidth="1"/>
    <col min="10" max="10" width="5.625" style="921" customWidth="1"/>
    <col min="11" max="13" width="9" style="23" hidden="1" customWidth="1"/>
    <col min="14" max="36" width="0" hidden="1" customWidth="1"/>
  </cols>
  <sheetData>
    <row r="1" spans="1:10" ht="72" customHeight="1">
      <c r="A1" s="1050" t="s">
        <v>939</v>
      </c>
      <c r="B1" s="1050"/>
      <c r="C1" s="1050"/>
      <c r="D1" s="1050"/>
      <c r="E1" s="1050"/>
      <c r="F1" s="1050"/>
      <c r="G1" s="1050"/>
      <c r="H1" s="1050"/>
      <c r="I1" s="1050"/>
      <c r="J1" s="1050"/>
    </row>
    <row r="2" spans="1:10" ht="9.75" customHeight="1">
      <c r="A2" s="915"/>
      <c r="B2" s="916"/>
      <c r="C2" s="915"/>
      <c r="D2" s="917"/>
      <c r="E2" s="927"/>
      <c r="F2" s="918"/>
      <c r="G2" s="918"/>
      <c r="H2" s="919"/>
      <c r="I2" s="920"/>
    </row>
    <row r="3" spans="1:10" s="22" customFormat="1" ht="26.45" customHeight="1">
      <c r="A3" s="1034" t="s">
        <v>14</v>
      </c>
      <c r="B3" s="1034" t="s">
        <v>494</v>
      </c>
      <c r="C3" s="1034" t="s">
        <v>495</v>
      </c>
      <c r="D3" s="1034" t="s">
        <v>897</v>
      </c>
      <c r="E3" s="1034" t="s">
        <v>865</v>
      </c>
      <c r="F3" s="1034" t="s">
        <v>866</v>
      </c>
      <c r="G3" s="1034"/>
      <c r="H3" s="1034"/>
      <c r="I3" s="1034"/>
      <c r="J3" s="1034"/>
    </row>
    <row r="4" spans="1:10" s="22" customFormat="1" ht="37.5" customHeight="1">
      <c r="A4" s="1034"/>
      <c r="B4" s="1034"/>
      <c r="C4" s="1034"/>
      <c r="D4" s="1034"/>
      <c r="E4" s="1034"/>
      <c r="F4" s="1034" t="s">
        <v>806</v>
      </c>
      <c r="G4" s="1034"/>
      <c r="H4" s="1051" t="s">
        <v>813</v>
      </c>
      <c r="I4" s="1051"/>
      <c r="J4" s="1051"/>
    </row>
    <row r="5" spans="1:10" s="22" customFormat="1" ht="114.75" customHeight="1">
      <c r="A5" s="1034"/>
      <c r="B5" s="1034"/>
      <c r="C5" s="1034"/>
      <c r="D5" s="1034"/>
      <c r="E5" s="1034"/>
      <c r="F5" s="1000" t="s">
        <v>898</v>
      </c>
      <c r="G5" s="1000" t="s">
        <v>778</v>
      </c>
      <c r="H5" s="1000" t="s">
        <v>856</v>
      </c>
      <c r="I5" s="1000" t="s">
        <v>884</v>
      </c>
      <c r="J5" s="1000" t="s">
        <v>867</v>
      </c>
    </row>
    <row r="6" spans="1:10" s="793" customFormat="1" ht="22.5" customHeight="1">
      <c r="A6" s="1283">
        <v>1</v>
      </c>
      <c r="B6" s="1284" t="s">
        <v>496</v>
      </c>
      <c r="C6" s="1285" t="s">
        <v>354</v>
      </c>
      <c r="D6" s="1286">
        <f>D7+D12+D13+D16</f>
        <v>155</v>
      </c>
      <c r="E6" s="1286">
        <f>E7+E12+E13+E16</f>
        <v>155</v>
      </c>
      <c r="F6" s="1286">
        <f>F7+F12+F13+F16</f>
        <v>155</v>
      </c>
      <c r="G6" s="1287">
        <f t="shared" ref="G6:G29" si="0">F6/E6*100</f>
        <v>100</v>
      </c>
      <c r="H6" s="1286">
        <f>H7+H12+H13+H16</f>
        <v>155</v>
      </c>
      <c r="I6" s="1288">
        <f t="shared" ref="I6:I28" si="1">H6/E6*100</f>
        <v>100</v>
      </c>
      <c r="J6" s="1289">
        <f>H6/D6*100-100</f>
        <v>0</v>
      </c>
    </row>
    <row r="7" spans="1:10" s="22" customFormat="1" ht="22.5" customHeight="1">
      <c r="A7" s="1283" t="s">
        <v>497</v>
      </c>
      <c r="B7" s="1284" t="s">
        <v>498</v>
      </c>
      <c r="C7" s="1285" t="s">
        <v>498</v>
      </c>
      <c r="D7" s="1286">
        <f>SUM(D8:D11)</f>
        <v>15</v>
      </c>
      <c r="E7" s="1286">
        <f>SUM(E8:E11)</f>
        <v>15</v>
      </c>
      <c r="F7" s="1286">
        <f>SUM(F8:F11)</f>
        <v>15</v>
      </c>
      <c r="G7" s="1287">
        <f t="shared" si="0"/>
        <v>100</v>
      </c>
      <c r="H7" s="1286">
        <f>SUM(H8:H11)</f>
        <v>15</v>
      </c>
      <c r="I7" s="1288">
        <f>H7/E7*100</f>
        <v>100</v>
      </c>
      <c r="J7" s="1289">
        <f>H7/D7*100-100</f>
        <v>0</v>
      </c>
    </row>
    <row r="8" spans="1:10" s="22" customFormat="1" ht="22.5" customHeight="1">
      <c r="A8" s="1283"/>
      <c r="B8" s="1284" t="s">
        <v>499</v>
      </c>
      <c r="C8" s="1285" t="s">
        <v>498</v>
      </c>
      <c r="D8" s="1290">
        <v>5</v>
      </c>
      <c r="E8" s="1286">
        <v>5</v>
      </c>
      <c r="F8" s="1286">
        <v>5</v>
      </c>
      <c r="G8" s="1287">
        <f t="shared" si="0"/>
        <v>100</v>
      </c>
      <c r="H8" s="1286">
        <v>5</v>
      </c>
      <c r="I8" s="1288">
        <f t="shared" si="1"/>
        <v>100</v>
      </c>
      <c r="J8" s="1289">
        <f t="shared" ref="J8:J39" si="2">H8/D8*100-100</f>
        <v>0</v>
      </c>
    </row>
    <row r="9" spans="1:10" s="22" customFormat="1" ht="22.5" customHeight="1">
      <c r="A9" s="1283"/>
      <c r="B9" s="1284" t="s">
        <v>861</v>
      </c>
      <c r="C9" s="1285" t="s">
        <v>782</v>
      </c>
      <c r="D9" s="1290">
        <v>6</v>
      </c>
      <c r="E9" s="1286">
        <v>6</v>
      </c>
      <c r="F9" s="1286">
        <v>6</v>
      </c>
      <c r="G9" s="1287"/>
      <c r="H9" s="1286">
        <v>6</v>
      </c>
      <c r="I9" s="1288"/>
      <c r="J9" s="1289"/>
    </row>
    <row r="10" spans="1:10" s="22" customFormat="1" ht="22.5" customHeight="1">
      <c r="A10" s="1283"/>
      <c r="B10" s="1284" t="s">
        <v>783</v>
      </c>
      <c r="C10" s="1285" t="s">
        <v>498</v>
      </c>
      <c r="D10" s="1290">
        <v>3</v>
      </c>
      <c r="E10" s="1286">
        <v>3</v>
      </c>
      <c r="F10" s="1286">
        <v>3</v>
      </c>
      <c r="G10" s="1287">
        <f t="shared" si="0"/>
        <v>100</v>
      </c>
      <c r="H10" s="1286">
        <v>3</v>
      </c>
      <c r="I10" s="1288">
        <f t="shared" si="1"/>
        <v>100</v>
      </c>
      <c r="J10" s="1289">
        <f t="shared" si="2"/>
        <v>0</v>
      </c>
    </row>
    <row r="11" spans="1:10" s="22" customFormat="1" ht="22.5" customHeight="1">
      <c r="A11" s="1283"/>
      <c r="B11" s="1284" t="s">
        <v>500</v>
      </c>
      <c r="C11" s="1285" t="s">
        <v>498</v>
      </c>
      <c r="D11" s="1290">
        <v>1</v>
      </c>
      <c r="E11" s="1286">
        <v>1</v>
      </c>
      <c r="F11" s="1286">
        <v>1</v>
      </c>
      <c r="G11" s="1287">
        <f t="shared" si="0"/>
        <v>100</v>
      </c>
      <c r="H11" s="1286">
        <v>1</v>
      </c>
      <c r="I11" s="1288">
        <f t="shared" si="1"/>
        <v>100</v>
      </c>
      <c r="J11" s="1289">
        <f t="shared" si="2"/>
        <v>0</v>
      </c>
    </row>
    <row r="12" spans="1:10" s="22" customFormat="1" ht="22.5" customHeight="1">
      <c r="A12" s="1283" t="s">
        <v>501</v>
      </c>
      <c r="B12" s="1284" t="s">
        <v>502</v>
      </c>
      <c r="C12" s="1285" t="s">
        <v>360</v>
      </c>
      <c r="D12" s="1290">
        <v>9</v>
      </c>
      <c r="E12" s="1286">
        <v>9</v>
      </c>
      <c r="F12" s="1286">
        <v>9</v>
      </c>
      <c r="G12" s="1287">
        <f t="shared" si="0"/>
        <v>100</v>
      </c>
      <c r="H12" s="1286">
        <f t="shared" ref="H12:H17" si="3">F12</f>
        <v>9</v>
      </c>
      <c r="I12" s="1288">
        <f t="shared" si="1"/>
        <v>100</v>
      </c>
      <c r="J12" s="1289">
        <f t="shared" si="2"/>
        <v>0</v>
      </c>
    </row>
    <row r="13" spans="1:10" s="22" customFormat="1" ht="22.5" customHeight="1">
      <c r="A13" s="1283" t="s">
        <v>503</v>
      </c>
      <c r="B13" s="1284" t="s">
        <v>504</v>
      </c>
      <c r="C13" s="1285" t="s">
        <v>505</v>
      </c>
      <c r="D13" s="1286">
        <f>D14+D15</f>
        <v>129</v>
      </c>
      <c r="E13" s="1286">
        <f>E14+E15</f>
        <v>129</v>
      </c>
      <c r="F13" s="1286">
        <f>F14+F15</f>
        <v>129</v>
      </c>
      <c r="G13" s="1287">
        <f t="shared" si="0"/>
        <v>100</v>
      </c>
      <c r="H13" s="1286">
        <f>F13</f>
        <v>129</v>
      </c>
      <c r="I13" s="1288">
        <f t="shared" si="1"/>
        <v>100</v>
      </c>
      <c r="J13" s="1289">
        <f t="shared" si="2"/>
        <v>0</v>
      </c>
    </row>
    <row r="14" spans="1:10" s="22" customFormat="1" ht="22.5" customHeight="1">
      <c r="A14" s="1283"/>
      <c r="B14" s="1284" t="s">
        <v>506</v>
      </c>
      <c r="C14" s="1285" t="s">
        <v>505</v>
      </c>
      <c r="D14" s="1290">
        <v>14</v>
      </c>
      <c r="E14" s="1286">
        <v>16</v>
      </c>
      <c r="F14" s="1286">
        <f>E14</f>
        <v>16</v>
      </c>
      <c r="G14" s="1287">
        <f t="shared" si="0"/>
        <v>100</v>
      </c>
      <c r="H14" s="1286">
        <v>16</v>
      </c>
      <c r="I14" s="1288">
        <f t="shared" si="1"/>
        <v>100</v>
      </c>
      <c r="J14" s="1289">
        <f t="shared" si="2"/>
        <v>14.285714285714278</v>
      </c>
    </row>
    <row r="15" spans="1:10" s="22" customFormat="1" ht="22.5" customHeight="1">
      <c r="A15" s="1283"/>
      <c r="B15" s="1284" t="s">
        <v>507</v>
      </c>
      <c r="C15" s="1285" t="s">
        <v>505</v>
      </c>
      <c r="D15" s="1290">
        <v>115</v>
      </c>
      <c r="E15" s="1286">
        <v>113</v>
      </c>
      <c r="F15" s="1286">
        <f>E15</f>
        <v>113</v>
      </c>
      <c r="G15" s="1287">
        <f>F15/E15*100</f>
        <v>100</v>
      </c>
      <c r="H15" s="1286">
        <v>113</v>
      </c>
      <c r="I15" s="1288">
        <f>H15/E15*100</f>
        <v>100</v>
      </c>
      <c r="J15" s="1289">
        <f t="shared" si="2"/>
        <v>-1.7391304347826093</v>
      </c>
    </row>
    <row r="16" spans="1:10" s="22" customFormat="1" ht="22.5" customHeight="1">
      <c r="A16" s="1283" t="s">
        <v>508</v>
      </c>
      <c r="B16" s="1284" t="s">
        <v>509</v>
      </c>
      <c r="C16" s="1285" t="s">
        <v>505</v>
      </c>
      <c r="D16" s="1290">
        <v>2</v>
      </c>
      <c r="E16" s="1286">
        <v>2</v>
      </c>
      <c r="F16" s="1286">
        <v>2</v>
      </c>
      <c r="G16" s="1287">
        <f t="shared" si="0"/>
        <v>100</v>
      </c>
      <c r="H16" s="1286">
        <f t="shared" si="3"/>
        <v>2</v>
      </c>
      <c r="I16" s="1288">
        <f t="shared" si="1"/>
        <v>100</v>
      </c>
      <c r="J16" s="1289">
        <f t="shared" si="2"/>
        <v>0</v>
      </c>
    </row>
    <row r="17" spans="1:16" s="22" customFormat="1" ht="22.5" customHeight="1">
      <c r="A17" s="1283">
        <v>2</v>
      </c>
      <c r="B17" s="1284" t="s">
        <v>885</v>
      </c>
      <c r="C17" s="1285" t="s">
        <v>510</v>
      </c>
      <c r="D17" s="1290">
        <v>130</v>
      </c>
      <c r="E17" s="1286">
        <v>130</v>
      </c>
      <c r="F17" s="1286">
        <v>130</v>
      </c>
      <c r="G17" s="1287">
        <f t="shared" si="0"/>
        <v>100</v>
      </c>
      <c r="H17" s="1286">
        <f t="shared" si="3"/>
        <v>130</v>
      </c>
      <c r="I17" s="1288">
        <f t="shared" si="1"/>
        <v>100</v>
      </c>
      <c r="J17" s="1289">
        <f t="shared" si="2"/>
        <v>0</v>
      </c>
    </row>
    <row r="18" spans="1:16" s="810" customFormat="1" ht="22.5" customHeight="1">
      <c r="A18" s="1283">
        <v>3</v>
      </c>
      <c r="B18" s="1284" t="s">
        <v>511</v>
      </c>
      <c r="C18" s="1285" t="s">
        <v>512</v>
      </c>
      <c r="D18" s="1290">
        <v>8.8000000000000007</v>
      </c>
      <c r="E18" s="1287">
        <v>9.1</v>
      </c>
      <c r="F18" s="1287">
        <f t="shared" ref="F18:F27" si="4">E18</f>
        <v>9.1</v>
      </c>
      <c r="G18" s="1287">
        <f t="shared" si="0"/>
        <v>100</v>
      </c>
      <c r="H18" s="1287">
        <f>E18</f>
        <v>9.1</v>
      </c>
      <c r="I18" s="1288">
        <f t="shared" si="1"/>
        <v>100</v>
      </c>
      <c r="J18" s="1289">
        <f t="shared" si="2"/>
        <v>3.4090909090908923</v>
      </c>
    </row>
    <row r="19" spans="1:16" s="22" customFormat="1" ht="22.5" customHeight="1">
      <c r="A19" s="1283">
        <v>4</v>
      </c>
      <c r="B19" s="1284" t="s">
        <v>116</v>
      </c>
      <c r="C19" s="1285" t="s">
        <v>513</v>
      </c>
      <c r="D19" s="1286">
        <f>D20+D25</f>
        <v>3315</v>
      </c>
      <c r="E19" s="1286">
        <f>E20+E25</f>
        <v>3365</v>
      </c>
      <c r="F19" s="1286">
        <f>F20+F25</f>
        <v>3365</v>
      </c>
      <c r="G19" s="1287">
        <f t="shared" si="0"/>
        <v>100</v>
      </c>
      <c r="H19" s="1286">
        <f>H20+H25</f>
        <v>3365</v>
      </c>
      <c r="I19" s="1288">
        <f t="shared" si="1"/>
        <v>100</v>
      </c>
      <c r="J19" s="1289">
        <f t="shared" si="2"/>
        <v>1.5082956259426794</v>
      </c>
    </row>
    <row r="20" spans="1:16" s="22" customFormat="1" ht="22.5" customHeight="1">
      <c r="A20" s="1283" t="s">
        <v>514</v>
      </c>
      <c r="B20" s="1284" t="s">
        <v>515</v>
      </c>
      <c r="C20" s="1285" t="s">
        <v>513</v>
      </c>
      <c r="D20" s="1291">
        <f>SUM(D21:D24)</f>
        <v>2640</v>
      </c>
      <c r="E20" s="1292">
        <f>E21+E22+E23+E24</f>
        <v>2690</v>
      </c>
      <c r="F20" s="1286">
        <f t="shared" si="4"/>
        <v>2690</v>
      </c>
      <c r="G20" s="1287">
        <f>F20/E20*100</f>
        <v>100</v>
      </c>
      <c r="H20" s="1292">
        <f>SUM(H21:H24)</f>
        <v>2690</v>
      </c>
      <c r="I20" s="1288">
        <f t="shared" si="1"/>
        <v>100</v>
      </c>
      <c r="J20" s="1289">
        <f t="shared" si="2"/>
        <v>1.8939393939394051</v>
      </c>
    </row>
    <row r="21" spans="1:16" s="22" customFormat="1" ht="22.5" customHeight="1">
      <c r="A21" s="1283"/>
      <c r="B21" s="1284" t="s">
        <v>516</v>
      </c>
      <c r="C21" s="1285" t="s">
        <v>513</v>
      </c>
      <c r="D21" s="1291">
        <v>1250</v>
      </c>
      <c r="E21" s="1286">
        <v>1250</v>
      </c>
      <c r="F21" s="1286">
        <f t="shared" si="4"/>
        <v>1250</v>
      </c>
      <c r="G21" s="1287">
        <f t="shared" si="0"/>
        <v>100</v>
      </c>
      <c r="H21" s="1292">
        <f>F21</f>
        <v>1250</v>
      </c>
      <c r="I21" s="1288">
        <f t="shared" si="1"/>
        <v>100</v>
      </c>
      <c r="J21" s="1289">
        <f t="shared" si="2"/>
        <v>0</v>
      </c>
    </row>
    <row r="22" spans="1:16" s="22" customFormat="1" ht="22.5" customHeight="1">
      <c r="A22" s="1283"/>
      <c r="B22" s="1284" t="s">
        <v>517</v>
      </c>
      <c r="C22" s="1285" t="s">
        <v>513</v>
      </c>
      <c r="D22" s="1291">
        <v>100</v>
      </c>
      <c r="E22" s="1286">
        <v>100</v>
      </c>
      <c r="F22" s="1286">
        <f t="shared" si="4"/>
        <v>100</v>
      </c>
      <c r="G22" s="1287">
        <f t="shared" si="0"/>
        <v>100</v>
      </c>
      <c r="H22" s="1286">
        <f t="shared" ref="H22:H28" si="5">F22</f>
        <v>100</v>
      </c>
      <c r="I22" s="1288">
        <f t="shared" si="1"/>
        <v>100</v>
      </c>
      <c r="J22" s="1289">
        <f t="shared" si="2"/>
        <v>0</v>
      </c>
    </row>
    <row r="23" spans="1:16" s="22" customFormat="1" ht="22.5" customHeight="1">
      <c r="A23" s="1283"/>
      <c r="B23" s="1284" t="s">
        <v>784</v>
      </c>
      <c r="C23" s="1285" t="s">
        <v>513</v>
      </c>
      <c r="D23" s="1291">
        <v>1100</v>
      </c>
      <c r="E23" s="1286">
        <v>1150</v>
      </c>
      <c r="F23" s="1286">
        <f t="shared" si="4"/>
        <v>1150</v>
      </c>
      <c r="G23" s="1287">
        <f t="shared" si="0"/>
        <v>100</v>
      </c>
      <c r="H23" s="1286">
        <v>1150</v>
      </c>
      <c r="I23" s="1288">
        <f t="shared" si="1"/>
        <v>100</v>
      </c>
      <c r="J23" s="1289">
        <f t="shared" si="2"/>
        <v>4.5454545454545467</v>
      </c>
    </row>
    <row r="24" spans="1:16" s="22" customFormat="1" ht="22.5" customHeight="1">
      <c r="A24" s="1283"/>
      <c r="B24" s="1284" t="s">
        <v>775</v>
      </c>
      <c r="C24" s="1285" t="s">
        <v>513</v>
      </c>
      <c r="D24" s="1291">
        <v>190</v>
      </c>
      <c r="E24" s="1286">
        <v>190</v>
      </c>
      <c r="F24" s="1286">
        <f t="shared" si="4"/>
        <v>190</v>
      </c>
      <c r="G24" s="1287">
        <f t="shared" si="0"/>
        <v>100</v>
      </c>
      <c r="H24" s="1286">
        <f t="shared" si="5"/>
        <v>190</v>
      </c>
      <c r="I24" s="1288">
        <f t="shared" si="1"/>
        <v>100</v>
      </c>
      <c r="J24" s="1289">
        <f t="shared" si="2"/>
        <v>0</v>
      </c>
    </row>
    <row r="25" spans="1:16" s="22" customFormat="1" ht="22.5" customHeight="1">
      <c r="A25" s="1283" t="s">
        <v>518</v>
      </c>
      <c r="B25" s="1284" t="s">
        <v>519</v>
      </c>
      <c r="C25" s="1285" t="s">
        <v>513</v>
      </c>
      <c r="D25" s="1291">
        <f>D26+D27+D28</f>
        <v>675</v>
      </c>
      <c r="E25" s="1293">
        <f>E26+E27+E28</f>
        <v>675</v>
      </c>
      <c r="F25" s="1293">
        <f>F26+F27+F28</f>
        <v>675</v>
      </c>
      <c r="G25" s="1287">
        <f t="shared" si="0"/>
        <v>100</v>
      </c>
      <c r="H25" s="1286">
        <f t="shared" si="5"/>
        <v>675</v>
      </c>
      <c r="I25" s="1288">
        <f t="shared" si="1"/>
        <v>100</v>
      </c>
      <c r="J25" s="1289">
        <f t="shared" si="2"/>
        <v>0</v>
      </c>
    </row>
    <row r="26" spans="1:16" s="22" customFormat="1" ht="22.5" customHeight="1">
      <c r="A26" s="1283"/>
      <c r="B26" s="1284" t="s">
        <v>520</v>
      </c>
      <c r="C26" s="1285" t="s">
        <v>513</v>
      </c>
      <c r="D26" s="1291">
        <v>70</v>
      </c>
      <c r="E26" s="1286">
        <v>80</v>
      </c>
      <c r="F26" s="1286">
        <f t="shared" si="4"/>
        <v>80</v>
      </c>
      <c r="G26" s="1287">
        <f t="shared" si="0"/>
        <v>100</v>
      </c>
      <c r="H26" s="1286">
        <f t="shared" si="5"/>
        <v>80</v>
      </c>
      <c r="I26" s="1288">
        <f t="shared" si="1"/>
        <v>100</v>
      </c>
      <c r="J26" s="1289">
        <f t="shared" si="2"/>
        <v>14.285714285714278</v>
      </c>
    </row>
    <row r="27" spans="1:16" s="22" customFormat="1" ht="22.5" customHeight="1">
      <c r="A27" s="1283"/>
      <c r="B27" s="1284" t="s">
        <v>521</v>
      </c>
      <c r="C27" s="1285" t="s">
        <v>513</v>
      </c>
      <c r="D27" s="1291">
        <v>575</v>
      </c>
      <c r="E27" s="1286">
        <v>565</v>
      </c>
      <c r="F27" s="1286">
        <f t="shared" si="4"/>
        <v>565</v>
      </c>
      <c r="G27" s="1287">
        <f t="shared" si="0"/>
        <v>100</v>
      </c>
      <c r="H27" s="1286">
        <f t="shared" si="5"/>
        <v>565</v>
      </c>
      <c r="I27" s="1288">
        <f t="shared" si="1"/>
        <v>100</v>
      </c>
      <c r="J27" s="1289">
        <f t="shared" si="2"/>
        <v>-1.7391304347826093</v>
      </c>
    </row>
    <row r="28" spans="1:16" s="22" customFormat="1" ht="22.5" customHeight="1">
      <c r="A28" s="1283"/>
      <c r="B28" s="1294" t="s">
        <v>522</v>
      </c>
      <c r="C28" s="1285" t="s">
        <v>513</v>
      </c>
      <c r="D28" s="1291">
        <v>30</v>
      </c>
      <c r="E28" s="1286">
        <v>30</v>
      </c>
      <c r="F28" s="1286">
        <v>30</v>
      </c>
      <c r="G28" s="1287">
        <f t="shared" si="0"/>
        <v>100</v>
      </c>
      <c r="H28" s="1286">
        <f t="shared" si="5"/>
        <v>30</v>
      </c>
      <c r="I28" s="1288">
        <f t="shared" si="1"/>
        <v>100</v>
      </c>
      <c r="J28" s="1289">
        <f t="shared" si="2"/>
        <v>0</v>
      </c>
      <c r="P28" s="22" t="s">
        <v>896</v>
      </c>
    </row>
    <row r="29" spans="1:16" s="810" customFormat="1" ht="22.5" customHeight="1">
      <c r="A29" s="1283">
        <v>5</v>
      </c>
      <c r="B29" s="1284" t="s">
        <v>523</v>
      </c>
      <c r="C29" s="1285" t="s">
        <v>513</v>
      </c>
      <c r="D29" s="1295">
        <v>35</v>
      </c>
      <c r="E29" s="1287">
        <v>37.1</v>
      </c>
      <c r="F29" s="1287">
        <v>37.1</v>
      </c>
      <c r="G29" s="1287">
        <f t="shared" si="0"/>
        <v>100</v>
      </c>
      <c r="H29" s="1287">
        <f>E29</f>
        <v>37.1</v>
      </c>
      <c r="I29" s="1288">
        <f>H29/E29*100</f>
        <v>100</v>
      </c>
      <c r="J29" s="1289">
        <f>H29/D29*100-100</f>
        <v>6</v>
      </c>
      <c r="P29" s="810">
        <v>37.700000000000003</v>
      </c>
    </row>
    <row r="30" spans="1:16" s="806" customFormat="1" ht="22.5" customHeight="1">
      <c r="A30" s="1283">
        <v>6</v>
      </c>
      <c r="B30" s="1284" t="s">
        <v>524</v>
      </c>
      <c r="C30" s="1285" t="s">
        <v>525</v>
      </c>
      <c r="D30" s="1296">
        <v>0.2</v>
      </c>
      <c r="E30" s="1287">
        <v>0.2</v>
      </c>
      <c r="F30" s="1297" t="s">
        <v>816</v>
      </c>
      <c r="G30" s="1297"/>
      <c r="H30" s="1297"/>
      <c r="I30" s="1297"/>
      <c r="J30" s="1297"/>
      <c r="K30" s="22"/>
      <c r="L30" s="22"/>
      <c r="M30" s="22"/>
    </row>
    <row r="31" spans="1:16" s="810" customFormat="1" ht="53.25" customHeight="1">
      <c r="A31" s="1283">
        <v>7</v>
      </c>
      <c r="B31" s="1298" t="s">
        <v>892</v>
      </c>
      <c r="C31" s="1285" t="s">
        <v>0</v>
      </c>
      <c r="D31" s="1299">
        <v>13</v>
      </c>
      <c r="E31" s="1300"/>
      <c r="F31" s="1297"/>
      <c r="G31" s="1297"/>
      <c r="H31" s="1297"/>
      <c r="I31" s="1297"/>
      <c r="J31" s="1297"/>
      <c r="P31" s="928" t="s">
        <v>894</v>
      </c>
    </row>
    <row r="32" spans="1:16" s="810" customFormat="1" ht="51.75" customHeight="1">
      <c r="A32" s="1283"/>
      <c r="B32" s="1301" t="s">
        <v>893</v>
      </c>
      <c r="C32" s="1285" t="s">
        <v>0</v>
      </c>
      <c r="D32" s="1302">
        <v>23.7</v>
      </c>
      <c r="E32" s="1300">
        <v>22.4</v>
      </c>
      <c r="F32" s="1297"/>
      <c r="G32" s="1297"/>
      <c r="H32" s="1297"/>
      <c r="I32" s="1297"/>
      <c r="J32" s="1297"/>
      <c r="P32" s="928" t="s">
        <v>895</v>
      </c>
    </row>
    <row r="33" spans="1:16" s="817" customFormat="1" ht="22.5" customHeight="1">
      <c r="A33" s="1303">
        <v>8</v>
      </c>
      <c r="B33" s="1304" t="s">
        <v>526</v>
      </c>
      <c r="C33" s="1305" t="s">
        <v>0</v>
      </c>
      <c r="D33" s="1306">
        <v>69.2</v>
      </c>
      <c r="E33" s="1307" t="s">
        <v>578</v>
      </c>
      <c r="F33" s="1308">
        <f>H33</f>
        <v>68.485843249897414</v>
      </c>
      <c r="G33" s="1308">
        <f>F33/95*100</f>
        <v>72.090361315681477</v>
      </c>
      <c r="H33" s="1308">
        <f>TCMR!E12</f>
        <v>68.485843249897414</v>
      </c>
      <c r="I33" s="1288">
        <f>H33/95*100</f>
        <v>72.090361315681477</v>
      </c>
      <c r="J33" s="1289">
        <f t="shared" si="2"/>
        <v>-1.0320184250037414</v>
      </c>
      <c r="K33" s="816"/>
      <c r="L33" s="816"/>
      <c r="M33" s="816"/>
    </row>
    <row r="34" spans="1:16" s="806" customFormat="1" ht="22.5" customHeight="1">
      <c r="A34" s="1283">
        <v>9</v>
      </c>
      <c r="B34" s="1284" t="s">
        <v>528</v>
      </c>
      <c r="C34" s="1285" t="s">
        <v>525</v>
      </c>
      <c r="D34" s="1309">
        <v>3.1</v>
      </c>
      <c r="E34" s="1310" t="s">
        <v>529</v>
      </c>
      <c r="F34" s="1311"/>
      <c r="G34" s="1312"/>
      <c r="H34" s="1313">
        <f>'BVSK tre em '!O14</f>
        <v>2.869198312236287</v>
      </c>
      <c r="I34" s="1288">
        <f>H34/8*100</f>
        <v>35.864978902953588</v>
      </c>
      <c r="J34" s="1289">
        <f t="shared" si="2"/>
        <v>-7.4452157343133223</v>
      </c>
      <c r="K34" s="22"/>
      <c r="L34" s="22"/>
      <c r="M34" s="22"/>
    </row>
    <row r="35" spans="1:16" s="806" customFormat="1" ht="22.5" customHeight="1">
      <c r="A35" s="1283">
        <v>10</v>
      </c>
      <c r="B35" s="1284" t="s">
        <v>530</v>
      </c>
      <c r="C35" s="1285" t="s">
        <v>525</v>
      </c>
      <c r="D35" s="1299">
        <v>4.8</v>
      </c>
      <c r="E35" s="1310" t="s">
        <v>751</v>
      </c>
      <c r="F35" s="1311"/>
      <c r="G35" s="1312"/>
      <c r="H35" s="1313">
        <f>'BVSK tre em '!Q14</f>
        <v>3.5443037974683542</v>
      </c>
      <c r="I35" s="1288">
        <f>H35/10*100</f>
        <v>35.443037974683541</v>
      </c>
      <c r="J35" s="1289">
        <f t="shared" si="2"/>
        <v>-26.160337552742618</v>
      </c>
      <c r="K35" s="22"/>
      <c r="L35" s="22"/>
      <c r="M35" s="22"/>
    </row>
    <row r="36" spans="1:16" s="817" customFormat="1" ht="22.5" customHeight="1">
      <c r="A36" s="1303">
        <v>11</v>
      </c>
      <c r="B36" s="1304" t="s">
        <v>532</v>
      </c>
      <c r="C36" s="1305"/>
      <c r="D36" s="1314"/>
      <c r="E36" s="1307"/>
      <c r="F36" s="1315"/>
      <c r="G36" s="1315"/>
      <c r="H36" s="1288"/>
      <c r="I36" s="1316"/>
      <c r="J36" s="1289"/>
      <c r="K36" s="816"/>
      <c r="L36" s="816"/>
      <c r="M36" s="816"/>
    </row>
    <row r="37" spans="1:16" s="817" customFormat="1" ht="22.5" customHeight="1">
      <c r="A37" s="1303"/>
      <c r="B37" s="1304" t="s">
        <v>533</v>
      </c>
      <c r="C37" s="1305" t="s">
        <v>0</v>
      </c>
      <c r="D37" s="1306">
        <f>'BC TH 9T (PL2)'!G172</f>
        <v>87.995018315018314</v>
      </c>
      <c r="E37" s="1317">
        <v>100</v>
      </c>
      <c r="F37" s="1288"/>
      <c r="G37" s="1318"/>
      <c r="H37" s="1288">
        <f>'BC TH 9T (PL2)'!E172</f>
        <v>104.4545054945055</v>
      </c>
      <c r="I37" s="1318">
        <f>H37/E37*100</f>
        <v>104.4545054945055</v>
      </c>
      <c r="J37" s="1289">
        <f t="shared" si="2"/>
        <v>18.705021596294173</v>
      </c>
      <c r="K37" s="816"/>
      <c r="L37" s="816"/>
      <c r="M37" s="816"/>
    </row>
    <row r="38" spans="1:16" s="817" customFormat="1" ht="22.5" customHeight="1">
      <c r="A38" s="1303"/>
      <c r="B38" s="1304" t="s">
        <v>534</v>
      </c>
      <c r="C38" s="1305" t="s">
        <v>0</v>
      </c>
      <c r="D38" s="1306">
        <f>'BC TH 9T (PL2)'!G173</f>
        <v>88.303696303696299</v>
      </c>
      <c r="E38" s="1317">
        <v>95</v>
      </c>
      <c r="F38" s="1288"/>
      <c r="G38" s="1318"/>
      <c r="H38" s="1288">
        <f>'BC TH 9T (PL2)'!E173</f>
        <v>80.822423952858742</v>
      </c>
      <c r="I38" s="1318">
        <f>H38/E38*100</f>
        <v>85.076235739851299</v>
      </c>
      <c r="J38" s="1289">
        <f t="shared" si="2"/>
        <v>-8.4722074658208868</v>
      </c>
      <c r="K38" s="816"/>
      <c r="L38" s="816"/>
      <c r="M38" s="816"/>
    </row>
    <row r="39" spans="1:16" s="817" customFormat="1" ht="38.25" customHeight="1">
      <c r="A39" s="1303">
        <v>12</v>
      </c>
      <c r="B39" s="1304" t="s">
        <v>535</v>
      </c>
      <c r="C39" s="1319" t="s">
        <v>777</v>
      </c>
      <c r="D39" s="1320">
        <f>'BC TH 9T (PL2)'!G136</f>
        <v>819333</v>
      </c>
      <c r="E39" s="1321">
        <v>1480000</v>
      </c>
      <c r="F39" s="1286">
        <f>H39-666845</f>
        <v>100786</v>
      </c>
      <c r="G39" s="1318">
        <f>F39/E39*100</f>
        <v>6.8098648648648643</v>
      </c>
      <c r="H39" s="1322">
        <f>'BC TH 9T (PL2)'!E136</f>
        <v>767631</v>
      </c>
      <c r="I39" s="1318">
        <f>H39/E39*100</f>
        <v>51.866959459459459</v>
      </c>
      <c r="J39" s="1289">
        <f t="shared" si="2"/>
        <v>-6.3102548048229465</v>
      </c>
      <c r="K39" s="816"/>
      <c r="L39" s="816"/>
      <c r="M39" s="816"/>
    </row>
    <row r="40" spans="1:16" s="22" customFormat="1" ht="42" customHeight="1">
      <c r="A40" s="1283">
        <v>13</v>
      </c>
      <c r="B40" s="1284" t="s">
        <v>536</v>
      </c>
      <c r="C40" s="1323" t="s">
        <v>353</v>
      </c>
      <c r="D40" s="1302">
        <v>123</v>
      </c>
      <c r="E40" s="1286">
        <v>130</v>
      </c>
      <c r="F40" s="1324"/>
      <c r="G40" s="1318">
        <f>F40/E40*100</f>
        <v>0</v>
      </c>
      <c r="H40" s="1325">
        <v>125</v>
      </c>
      <c r="I40" s="1318">
        <f>H40/E40*100</f>
        <v>96.15384615384616</v>
      </c>
      <c r="J40" s="1289">
        <f>H40/D40*100-100</f>
        <v>1.6260162601626149</v>
      </c>
    </row>
    <row r="41" spans="1:16" s="22" customFormat="1" ht="39.75" customHeight="1">
      <c r="A41" s="1283">
        <v>14</v>
      </c>
      <c r="B41" s="1326" t="s">
        <v>886</v>
      </c>
      <c r="C41" s="1323" t="s">
        <v>0</v>
      </c>
      <c r="D41" s="1302"/>
      <c r="E41" s="1287">
        <v>94.2</v>
      </c>
      <c r="F41" s="1324"/>
      <c r="G41" s="1318"/>
      <c r="H41" s="1322"/>
      <c r="I41" s="1318"/>
      <c r="J41" s="1289"/>
      <c r="P41" s="929">
        <f>130/138*100</f>
        <v>94.20289855072464</v>
      </c>
    </row>
    <row r="42" spans="1:16" ht="22.5" customHeight="1">
      <c r="A42" s="1303">
        <v>15</v>
      </c>
      <c r="B42" s="1326" t="s">
        <v>817</v>
      </c>
      <c r="C42" s="1323" t="s">
        <v>0</v>
      </c>
      <c r="D42" s="1296">
        <v>91</v>
      </c>
      <c r="E42" s="1288">
        <v>95</v>
      </c>
      <c r="F42" s="1327" t="s">
        <v>816</v>
      </c>
      <c r="G42" s="1327"/>
      <c r="H42" s="1327"/>
      <c r="I42" s="1327"/>
      <c r="J42" s="1327"/>
    </row>
    <row r="43" spans="1:16" ht="64.5" customHeight="1">
      <c r="A43" s="1303">
        <v>16</v>
      </c>
      <c r="B43" s="1328" t="s">
        <v>722</v>
      </c>
      <c r="C43" s="1323" t="s">
        <v>0</v>
      </c>
      <c r="D43" s="1329">
        <v>94.9</v>
      </c>
      <c r="E43" s="902" t="s">
        <v>724</v>
      </c>
      <c r="F43" s="1330"/>
      <c r="G43" s="1318">
        <f>F43/85*100</f>
        <v>0</v>
      </c>
      <c r="H43" s="1331">
        <v>96.3</v>
      </c>
      <c r="I43" s="1318">
        <f>H43/85*100</f>
        <v>113.29411764705881</v>
      </c>
      <c r="J43" s="1289">
        <f>H43/D43*100-100</f>
        <v>1.4752370916754245</v>
      </c>
    </row>
    <row r="44" spans="1:16" ht="45" customHeight="1">
      <c r="A44" s="1303">
        <v>17</v>
      </c>
      <c r="B44" s="1328" t="s">
        <v>723</v>
      </c>
      <c r="C44" s="1285" t="s">
        <v>525</v>
      </c>
      <c r="D44" s="1329">
        <v>1.4</v>
      </c>
      <c r="E44" s="902" t="s">
        <v>725</v>
      </c>
      <c r="F44" s="1330"/>
      <c r="G44" s="1318">
        <f>F44/7*100</f>
        <v>0</v>
      </c>
      <c r="H44" s="1331">
        <v>0.89</v>
      </c>
      <c r="I44" s="1318">
        <f>H44/7*100</f>
        <v>12.714285714285714</v>
      </c>
      <c r="J44" s="1289">
        <f>H44/D44*100-100</f>
        <v>-36.428571428571423</v>
      </c>
      <c r="N44">
        <f>1</f>
        <v>1</v>
      </c>
    </row>
    <row r="46" spans="1:16">
      <c r="G46" s="923"/>
      <c r="H46" s="924"/>
    </row>
    <row r="47" spans="1:16">
      <c r="F47" s="923"/>
      <c r="G47" s="923"/>
    </row>
  </sheetData>
  <mergeCells count="11">
    <mergeCell ref="A1:J1"/>
    <mergeCell ref="A3:A5"/>
    <mergeCell ref="B3:B5"/>
    <mergeCell ref="F30:J32"/>
    <mergeCell ref="F42:J42"/>
    <mergeCell ref="C3:C5"/>
    <mergeCell ref="D3:D5"/>
    <mergeCell ref="E3:E5"/>
    <mergeCell ref="F3:J3"/>
    <mergeCell ref="F4:G4"/>
    <mergeCell ref="H4:J4"/>
  </mergeCells>
  <pageMargins left="0.35433070866141703" right="0.196850393700787" top="0.5" bottom="0.5" header="0.31496062992126" footer="0.05"/>
  <pageSetup paperSize="9" orientation="portrait" r:id="rId1"/>
  <headerFooter>
    <oddFooter>&amp;C&amp;"Times New Roman,Regular"Page &amp;P of &amp;N</oddFooter>
  </headerFooter>
  <ignoredErrors>
    <ignoredError sqref="F12:G13 F7 D6:F6 D7:E7 F8:F11" formulaRange="1"/>
    <ignoredError sqref="G6 G7 G8:G11" formula="1" formulaRange="1"/>
    <ignoredError sqref="F19:G22 F25:G28 H33:H35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2:M15"/>
  <sheetViews>
    <sheetView zoomScale="90" zoomScaleNormal="90" workbookViewId="0">
      <selection activeCell="C7" sqref="C7"/>
    </sheetView>
  </sheetViews>
  <sheetFormatPr defaultRowHeight="15"/>
  <cols>
    <col min="1" max="1" width="4.25" customWidth="1"/>
    <col min="2" max="2" width="18.25" customWidth="1"/>
    <col min="3" max="3" width="26.375" customWidth="1"/>
    <col min="4" max="4" width="7.875" customWidth="1"/>
    <col min="5" max="5" width="9.875" customWidth="1"/>
    <col min="6" max="6" width="5.375" customWidth="1"/>
    <col min="7" max="7" width="6.5" customWidth="1"/>
    <col min="8" max="8" width="8" customWidth="1"/>
    <col min="9" max="9" width="6.375" customWidth="1"/>
    <col min="10" max="10" width="13" customWidth="1"/>
    <col min="11" max="11" width="12.375" customWidth="1"/>
    <col min="12" max="12" width="11" customWidth="1"/>
    <col min="13" max="13" width="11.25" customWidth="1"/>
  </cols>
  <sheetData>
    <row r="2" spans="1:13" ht="49.5" customHeight="1">
      <c r="A2" s="1263" t="s">
        <v>678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665"/>
      <c r="M2" s="665"/>
    </row>
    <row r="3" spans="1:13" ht="19.5" customHeight="1">
      <c r="A3" s="1249"/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</row>
    <row r="4" spans="1:13" ht="27" customHeight="1">
      <c r="A4" s="1165" t="s">
        <v>14</v>
      </c>
      <c r="B4" s="1264" t="s">
        <v>622</v>
      </c>
      <c r="C4" s="1069" t="s">
        <v>623</v>
      </c>
      <c r="D4" s="1266" t="s">
        <v>624</v>
      </c>
      <c r="E4" s="1266" t="s">
        <v>625</v>
      </c>
      <c r="F4" s="1250" t="s">
        <v>635</v>
      </c>
      <c r="G4" s="1251"/>
      <c r="H4" s="1250" t="s">
        <v>626</v>
      </c>
      <c r="I4" s="1251"/>
      <c r="J4" s="1266" t="s">
        <v>637</v>
      </c>
      <c r="K4" s="1266" t="s">
        <v>627</v>
      </c>
      <c r="L4" s="1261" t="s">
        <v>640</v>
      </c>
    </row>
    <row r="5" spans="1:13" ht="39" customHeight="1">
      <c r="A5" s="1166"/>
      <c r="B5" s="1265"/>
      <c r="C5" s="1120"/>
      <c r="D5" s="1267"/>
      <c r="E5" s="1267"/>
      <c r="F5" s="676" t="s">
        <v>634</v>
      </c>
      <c r="G5" s="220" t="s">
        <v>629</v>
      </c>
      <c r="H5" s="676" t="s">
        <v>628</v>
      </c>
      <c r="I5" s="220" t="s">
        <v>629</v>
      </c>
      <c r="J5" s="1267"/>
      <c r="K5" s="1267"/>
      <c r="L5" s="1262"/>
      <c r="M5" s="662"/>
    </row>
    <row r="6" spans="1:13" s="11" customFormat="1" ht="42.75" customHeight="1">
      <c r="A6" s="666">
        <v>1</v>
      </c>
      <c r="B6" s="221" t="s">
        <v>631</v>
      </c>
      <c r="C6" s="667" t="s">
        <v>632</v>
      </c>
      <c r="D6" s="668">
        <v>1976</v>
      </c>
      <c r="E6" s="669" t="s">
        <v>633</v>
      </c>
      <c r="F6" s="668" t="s">
        <v>560</v>
      </c>
      <c r="G6" s="668"/>
      <c r="H6" s="668" t="s">
        <v>636</v>
      </c>
      <c r="I6" s="668"/>
      <c r="J6" s="667" t="s">
        <v>638</v>
      </c>
      <c r="K6" s="667" t="s">
        <v>639</v>
      </c>
      <c r="L6" s="678" t="s">
        <v>641</v>
      </c>
    </row>
    <row r="7" spans="1:13" s="11" customFormat="1" ht="42.75" customHeight="1">
      <c r="A7" s="670">
        <v>2</v>
      </c>
      <c r="B7" s="222" t="s">
        <v>642</v>
      </c>
      <c r="C7" s="671" t="s">
        <v>650</v>
      </c>
      <c r="D7" s="672">
        <v>1989</v>
      </c>
      <c r="E7" s="672" t="s">
        <v>643</v>
      </c>
      <c r="F7" s="672" t="s">
        <v>560</v>
      </c>
      <c r="G7" s="672"/>
      <c r="H7" s="672" t="s">
        <v>630</v>
      </c>
      <c r="I7" s="672"/>
      <c r="J7" s="671" t="s">
        <v>644</v>
      </c>
      <c r="K7" s="671" t="s">
        <v>260</v>
      </c>
      <c r="L7" s="300" t="s">
        <v>645</v>
      </c>
      <c r="M7" s="263"/>
    </row>
    <row r="8" spans="1:13" s="11" customFormat="1" ht="42.75" customHeight="1">
      <c r="A8" s="670">
        <v>3</v>
      </c>
      <c r="B8" s="222" t="s">
        <v>646</v>
      </c>
      <c r="C8" s="671" t="s">
        <v>651</v>
      </c>
      <c r="D8" s="672">
        <v>1992</v>
      </c>
      <c r="E8" s="672" t="s">
        <v>647</v>
      </c>
      <c r="F8" s="672" t="s">
        <v>560</v>
      </c>
      <c r="G8" s="672"/>
      <c r="H8" s="672" t="s">
        <v>630</v>
      </c>
      <c r="I8" s="672"/>
      <c r="J8" s="671" t="s">
        <v>648</v>
      </c>
      <c r="K8" s="671" t="s">
        <v>649</v>
      </c>
      <c r="L8" s="300" t="s">
        <v>645</v>
      </c>
      <c r="M8" s="664"/>
    </row>
    <row r="9" spans="1:13" s="11" customFormat="1" ht="18.75">
      <c r="A9" s="673"/>
      <c r="B9" s="674"/>
      <c r="C9" s="675"/>
      <c r="D9" s="675"/>
      <c r="E9" s="675"/>
      <c r="F9" s="675"/>
      <c r="G9" s="675"/>
      <c r="H9" s="675"/>
      <c r="I9" s="675"/>
      <c r="J9" s="675"/>
      <c r="K9" s="675"/>
      <c r="L9" s="677"/>
      <c r="M9" s="263"/>
    </row>
    <row r="10" spans="1:13" ht="15.75">
      <c r="K10" s="48"/>
    </row>
    <row r="11" spans="1:13" ht="15.75" hidden="1">
      <c r="B11" s="1225"/>
      <c r="C11" s="1225"/>
      <c r="K11" s="662"/>
    </row>
    <row r="12" spans="1:13" ht="15.75" hidden="1">
      <c r="B12" s="240" t="s">
        <v>287</v>
      </c>
    </row>
    <row r="13" spans="1:13" ht="15.75" hidden="1">
      <c r="B13" s="263" t="s">
        <v>434</v>
      </c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3" ht="189" hidden="1">
      <c r="B14" s="664" t="s">
        <v>435</v>
      </c>
      <c r="C14" s="664"/>
      <c r="D14" s="664"/>
      <c r="E14" s="664"/>
      <c r="F14" s="664"/>
      <c r="G14" s="664"/>
      <c r="H14" s="664"/>
      <c r="I14" s="664"/>
      <c r="J14" s="664"/>
      <c r="K14" s="664"/>
    </row>
    <row r="15" spans="1:13" ht="15.75" hidden="1">
      <c r="B15" s="305"/>
      <c r="C15" s="263"/>
      <c r="D15" s="263"/>
      <c r="E15" s="263"/>
      <c r="F15" s="263"/>
      <c r="G15" s="263"/>
      <c r="H15" s="263"/>
      <c r="I15" s="263"/>
      <c r="J15" s="263"/>
      <c r="K15" s="263"/>
    </row>
  </sheetData>
  <mergeCells count="13"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  <mergeCell ref="F4:G4"/>
    <mergeCell ref="J4:J5"/>
    <mergeCell ref="K4:K5"/>
  </mergeCells>
  <pageMargins left="0.65" right="0.19" top="0.77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2:M14"/>
  <sheetViews>
    <sheetView zoomScale="90" zoomScaleNormal="90" workbookViewId="0">
      <selection activeCell="J21" sqref="I21:J22"/>
    </sheetView>
  </sheetViews>
  <sheetFormatPr defaultRowHeight="15"/>
  <cols>
    <col min="1" max="1" width="4.25" customWidth="1"/>
    <col min="2" max="2" width="19.5" customWidth="1"/>
    <col min="3" max="3" width="21.625" customWidth="1"/>
    <col min="4" max="4" width="6.5" customWidth="1"/>
    <col min="5" max="5" width="12.125" customWidth="1"/>
    <col min="6" max="6" width="5.375" customWidth="1"/>
    <col min="7" max="7" width="5.5" customWidth="1"/>
    <col min="8" max="8" width="7.125" customWidth="1"/>
    <col min="9" max="9" width="5.875" customWidth="1"/>
    <col min="10" max="10" width="13.5" customWidth="1"/>
    <col min="11" max="11" width="17.25" customWidth="1"/>
    <col min="12" max="12" width="11.5" customWidth="1"/>
    <col min="13" max="13" width="11.25" customWidth="1"/>
  </cols>
  <sheetData>
    <row r="2" spans="1:13" ht="49.5" customHeight="1">
      <c r="A2" s="1263" t="s">
        <v>926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665"/>
    </row>
    <row r="3" spans="1:13" ht="19.5" customHeight="1">
      <c r="A3" s="1249"/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</row>
    <row r="4" spans="1:13" ht="27" customHeight="1">
      <c r="A4" s="1165" t="s">
        <v>14</v>
      </c>
      <c r="B4" s="1264" t="s">
        <v>622</v>
      </c>
      <c r="C4" s="1069" t="s">
        <v>623</v>
      </c>
      <c r="D4" s="1266" t="s">
        <v>624</v>
      </c>
      <c r="E4" s="1266" t="s">
        <v>625</v>
      </c>
      <c r="F4" s="1250" t="s">
        <v>635</v>
      </c>
      <c r="G4" s="1251"/>
      <c r="H4" s="1250" t="s">
        <v>626</v>
      </c>
      <c r="I4" s="1251"/>
      <c r="J4" s="1266" t="s">
        <v>637</v>
      </c>
      <c r="K4" s="1266" t="s">
        <v>627</v>
      </c>
      <c r="L4" s="1261" t="s">
        <v>640</v>
      </c>
    </row>
    <row r="5" spans="1:13" ht="39" customHeight="1">
      <c r="A5" s="1166"/>
      <c r="B5" s="1265"/>
      <c r="C5" s="1120"/>
      <c r="D5" s="1267"/>
      <c r="E5" s="1267"/>
      <c r="F5" s="676" t="s">
        <v>634</v>
      </c>
      <c r="G5" s="220" t="s">
        <v>629</v>
      </c>
      <c r="H5" s="676" t="s">
        <v>628</v>
      </c>
      <c r="I5" s="220" t="s">
        <v>629</v>
      </c>
      <c r="J5" s="1267"/>
      <c r="K5" s="1267"/>
      <c r="L5" s="1262"/>
      <c r="M5" s="662"/>
    </row>
    <row r="6" spans="1:13" s="11" customFormat="1" ht="38.25" customHeight="1">
      <c r="A6" s="666"/>
      <c r="B6" s="1268" t="s">
        <v>881</v>
      </c>
      <c r="C6" s="1269"/>
      <c r="D6" s="668"/>
      <c r="E6" s="669"/>
      <c r="F6" s="668"/>
      <c r="G6" s="668"/>
      <c r="H6" s="773"/>
      <c r="I6" s="668"/>
      <c r="J6" s="773"/>
      <c r="K6" s="667"/>
      <c r="L6" s="678"/>
    </row>
    <row r="7" spans="1:13" s="11" customFormat="1" ht="38.25" customHeight="1">
      <c r="A7" s="775"/>
      <c r="B7" s="223"/>
      <c r="C7" s="671"/>
      <c r="D7" s="672"/>
      <c r="E7" s="778"/>
      <c r="F7" s="672"/>
      <c r="G7" s="672"/>
      <c r="H7" s="781"/>
      <c r="I7" s="672"/>
      <c r="J7" s="781"/>
      <c r="K7" s="776"/>
      <c r="L7" s="777"/>
    </row>
    <row r="8" spans="1:13" s="11" customFormat="1" ht="42.75" customHeight="1">
      <c r="A8" s="673"/>
      <c r="B8" s="674"/>
      <c r="C8" s="766"/>
      <c r="D8" s="675"/>
      <c r="E8" s="767"/>
      <c r="F8" s="675"/>
      <c r="G8" s="675"/>
      <c r="H8" s="675"/>
      <c r="I8" s="675"/>
      <c r="J8" s="766"/>
      <c r="K8" s="766"/>
      <c r="L8" s="768"/>
    </row>
    <row r="9" spans="1:13" ht="15.75">
      <c r="K9" s="48"/>
    </row>
    <row r="10" spans="1:13" ht="15.75" hidden="1">
      <c r="B10" s="1225"/>
      <c r="C10" s="1225"/>
      <c r="K10" s="662"/>
    </row>
    <row r="11" spans="1:13" ht="15.75" hidden="1">
      <c r="B11" s="240" t="s">
        <v>287</v>
      </c>
    </row>
    <row r="12" spans="1:13" ht="15.75" hidden="1">
      <c r="B12" s="263" t="s">
        <v>434</v>
      </c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3" ht="173.25" hidden="1">
      <c r="B13" s="664" t="s">
        <v>435</v>
      </c>
      <c r="C13" s="664"/>
      <c r="D13" s="664"/>
      <c r="E13" s="664"/>
      <c r="F13" s="664"/>
      <c r="G13" s="664"/>
      <c r="H13" s="664"/>
      <c r="I13" s="664"/>
      <c r="J13" s="664"/>
      <c r="K13" s="664"/>
    </row>
    <row r="14" spans="1:13" ht="15.75" hidden="1">
      <c r="B14" s="305"/>
      <c r="C14" s="263"/>
      <c r="D14" s="263"/>
      <c r="E14" s="263"/>
      <c r="F14" s="263"/>
      <c r="G14" s="263"/>
      <c r="H14" s="263"/>
      <c r="I14" s="263"/>
      <c r="J14" s="263"/>
      <c r="K14" s="263"/>
    </row>
  </sheetData>
  <mergeCells count="14"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  <mergeCell ref="F4:G4"/>
    <mergeCell ref="H4:I4"/>
    <mergeCell ref="J4:J5"/>
    <mergeCell ref="B6:C6"/>
  </mergeCells>
  <pageMargins left="0.52" right="0.24" top="0.8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J55"/>
  <sheetViews>
    <sheetView topLeftCell="A3" workbookViewId="0">
      <pane xSplit="2" ySplit="2" topLeftCell="C23" activePane="bottomRight" state="frozen"/>
      <selection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ColWidth="9" defaultRowHeight="16.5"/>
  <cols>
    <col min="1" max="1" width="5.25" style="713" customWidth="1"/>
    <col min="2" max="2" width="33.5" style="713" customWidth="1"/>
    <col min="3" max="3" width="7.125" style="713" customWidth="1"/>
    <col min="4" max="4" width="6.5" style="713" customWidth="1"/>
    <col min="5" max="5" width="6" style="713" customWidth="1"/>
    <col min="6" max="6" width="5.625" style="713" customWidth="1"/>
    <col min="7" max="7" width="10.5" style="713" customWidth="1"/>
    <col min="8" max="8" width="6.5" style="713" customWidth="1"/>
    <col min="9" max="9" width="11" style="713" customWidth="1"/>
    <col min="10" max="10" width="11.625" style="713" customWidth="1"/>
    <col min="11" max="16384" width="9" style="713"/>
  </cols>
  <sheetData>
    <row r="1" spans="1:10" ht="28.5" customHeight="1">
      <c r="A1" s="1145" t="s">
        <v>720</v>
      </c>
      <c r="B1" s="1145"/>
      <c r="C1" s="1145"/>
      <c r="D1" s="1145"/>
      <c r="E1" s="1145"/>
      <c r="F1" s="1145"/>
      <c r="G1" s="1145"/>
      <c r="H1" s="1145"/>
    </row>
    <row r="3" spans="1:10" ht="41.25" customHeight="1">
      <c r="A3" s="1279" t="s">
        <v>16</v>
      </c>
      <c r="B3" s="1279" t="s">
        <v>229</v>
      </c>
      <c r="C3" s="1275" t="s">
        <v>688</v>
      </c>
      <c r="D3" s="1276"/>
      <c r="E3" s="1277"/>
      <c r="F3" s="1278" t="s">
        <v>687</v>
      </c>
      <c r="G3" s="1278"/>
      <c r="H3" s="1281" t="s">
        <v>715</v>
      </c>
      <c r="I3" s="1273" t="s">
        <v>726</v>
      </c>
      <c r="J3" s="1274"/>
    </row>
    <row r="4" spans="1:10" ht="52.5" customHeight="1">
      <c r="A4" s="1280"/>
      <c r="B4" s="1280"/>
      <c r="C4" s="453" t="s">
        <v>716</v>
      </c>
      <c r="D4" s="453" t="s">
        <v>717</v>
      </c>
      <c r="E4" s="453" t="s">
        <v>718</v>
      </c>
      <c r="F4" s="716" t="s">
        <v>689</v>
      </c>
      <c r="G4" s="453" t="s">
        <v>719</v>
      </c>
      <c r="H4" s="1282"/>
      <c r="I4" s="713" t="s">
        <v>727</v>
      </c>
      <c r="J4" s="713" t="s">
        <v>727</v>
      </c>
    </row>
    <row r="5" spans="1:10" s="741" customFormat="1" ht="18.75">
      <c r="A5" s="735">
        <v>1</v>
      </c>
      <c r="B5" s="736" t="s">
        <v>690</v>
      </c>
      <c r="C5" s="737" t="s">
        <v>560</v>
      </c>
      <c r="D5" s="737"/>
      <c r="E5" s="737"/>
      <c r="F5" s="738"/>
      <c r="G5" s="738"/>
      <c r="H5" s="739"/>
      <c r="I5" s="740"/>
    </row>
    <row r="6" spans="1:10" ht="18.75">
      <c r="A6" s="714">
        <v>2</v>
      </c>
      <c r="B6" s="718" t="s">
        <v>691</v>
      </c>
      <c r="C6" s="723" t="s">
        <v>560</v>
      </c>
      <c r="D6" s="723"/>
      <c r="E6" s="723"/>
      <c r="F6" s="722"/>
      <c r="G6" s="722"/>
      <c r="H6" s="722"/>
      <c r="I6" s="717"/>
    </row>
    <row r="7" spans="1:10" s="741" customFormat="1" ht="18.75">
      <c r="A7" s="742">
        <v>3</v>
      </c>
      <c r="B7" s="743" t="s">
        <v>692</v>
      </c>
      <c r="C7" s="744" t="s">
        <v>560</v>
      </c>
      <c r="D7" s="744"/>
      <c r="E7" s="744"/>
      <c r="F7" s="745"/>
      <c r="G7" s="745"/>
      <c r="H7" s="745"/>
      <c r="I7" s="740"/>
    </row>
    <row r="8" spans="1:10" ht="18.75">
      <c r="A8" s="714">
        <v>4</v>
      </c>
      <c r="B8" s="718" t="s">
        <v>397</v>
      </c>
      <c r="C8" s="723" t="s">
        <v>560</v>
      </c>
      <c r="D8" s="723"/>
      <c r="E8" s="723"/>
      <c r="F8" s="728"/>
      <c r="G8" s="722"/>
      <c r="H8" s="722"/>
      <c r="I8" s="717"/>
    </row>
    <row r="9" spans="1:10" ht="18.75">
      <c r="A9" s="714">
        <v>5</v>
      </c>
      <c r="B9" s="718" t="s">
        <v>737</v>
      </c>
      <c r="C9" s="723" t="s">
        <v>560</v>
      </c>
      <c r="D9" s="723"/>
      <c r="E9" s="723"/>
      <c r="F9" s="722"/>
      <c r="G9" s="722"/>
      <c r="H9" s="722"/>
      <c r="I9" s="717"/>
    </row>
    <row r="10" spans="1:10" s="741" customFormat="1" ht="18.75">
      <c r="A10" s="742">
        <v>6</v>
      </c>
      <c r="B10" s="743" t="s">
        <v>693</v>
      </c>
      <c r="C10" s="744" t="s">
        <v>560</v>
      </c>
      <c r="D10" s="744"/>
      <c r="E10" s="744"/>
      <c r="F10" s="745"/>
      <c r="G10" s="745"/>
      <c r="H10" s="745"/>
      <c r="I10" s="740"/>
    </row>
    <row r="11" spans="1:10" s="741" customFormat="1" ht="18.75">
      <c r="A11" s="742">
        <v>7</v>
      </c>
      <c r="B11" s="743" t="s">
        <v>694</v>
      </c>
      <c r="C11" s="744" t="s">
        <v>560</v>
      </c>
      <c r="D11" s="744"/>
      <c r="E11" s="744"/>
      <c r="F11" s="745"/>
      <c r="G11" s="745"/>
      <c r="H11" s="745"/>
      <c r="I11" s="740"/>
    </row>
    <row r="12" spans="1:10" s="741" customFormat="1" ht="18.75">
      <c r="A12" s="742">
        <v>8</v>
      </c>
      <c r="B12" s="743" t="s">
        <v>695</v>
      </c>
      <c r="C12" s="744" t="s">
        <v>560</v>
      </c>
      <c r="D12" s="744"/>
      <c r="E12" s="744"/>
      <c r="F12" s="745"/>
      <c r="G12" s="745"/>
      <c r="H12" s="745"/>
      <c r="I12" s="740"/>
    </row>
    <row r="13" spans="1:10" ht="18.75">
      <c r="A13" s="714">
        <v>9</v>
      </c>
      <c r="B13" s="718" t="s">
        <v>696</v>
      </c>
      <c r="C13" s="723"/>
      <c r="D13" s="723"/>
      <c r="E13" s="723"/>
      <c r="F13" s="722"/>
      <c r="G13" s="754" t="s">
        <v>748</v>
      </c>
      <c r="H13" s="722"/>
      <c r="I13" s="717"/>
    </row>
    <row r="14" spans="1:10" s="741" customFormat="1" ht="18.75">
      <c r="A14" s="742">
        <v>10</v>
      </c>
      <c r="B14" s="743" t="s">
        <v>697</v>
      </c>
      <c r="C14" s="744" t="s">
        <v>560</v>
      </c>
      <c r="D14" s="744"/>
      <c r="E14" s="744"/>
      <c r="F14" s="745"/>
      <c r="G14" s="745"/>
      <c r="H14" s="745"/>
      <c r="I14" s="740"/>
    </row>
    <row r="15" spans="1:10" s="741" customFormat="1" ht="18.75">
      <c r="A15" s="742">
        <v>11</v>
      </c>
      <c r="B15" s="743" t="s">
        <v>729</v>
      </c>
      <c r="C15" s="744" t="s">
        <v>560</v>
      </c>
      <c r="D15" s="744"/>
      <c r="E15" s="744"/>
      <c r="F15" s="745"/>
      <c r="G15" s="745"/>
      <c r="H15" s="745"/>
      <c r="I15" s="740"/>
    </row>
    <row r="16" spans="1:10" s="741" customFormat="1" ht="18.75">
      <c r="A16" s="742">
        <v>12</v>
      </c>
      <c r="B16" s="743" t="s">
        <v>698</v>
      </c>
      <c r="C16" s="744" t="s">
        <v>560</v>
      </c>
      <c r="D16" s="744"/>
      <c r="E16" s="744"/>
      <c r="F16" s="745"/>
      <c r="G16" s="745"/>
      <c r="H16" s="745"/>
      <c r="I16" s="740"/>
    </row>
    <row r="17" spans="1:9" s="741" customFormat="1" ht="18.75">
      <c r="A17" s="742">
        <v>13</v>
      </c>
      <c r="B17" s="743" t="s">
        <v>730</v>
      </c>
      <c r="C17" s="744" t="s">
        <v>560</v>
      </c>
      <c r="D17" s="744"/>
      <c r="E17" s="744"/>
      <c r="F17" s="745"/>
      <c r="G17" s="745"/>
      <c r="H17" s="745"/>
      <c r="I17" s="740"/>
    </row>
    <row r="18" spans="1:9" s="741" customFormat="1" ht="18.75">
      <c r="A18" s="742">
        <v>14</v>
      </c>
      <c r="B18" s="743" t="s">
        <v>699</v>
      </c>
      <c r="C18" s="744" t="s">
        <v>560</v>
      </c>
      <c r="D18" s="744"/>
      <c r="E18" s="744"/>
      <c r="F18" s="745"/>
      <c r="G18" s="745"/>
      <c r="H18" s="745"/>
      <c r="I18" s="740"/>
    </row>
    <row r="19" spans="1:9" ht="18.75">
      <c r="A19" s="714">
        <v>15</v>
      </c>
      <c r="B19" s="719" t="s">
        <v>700</v>
      </c>
      <c r="C19" s="724" t="s">
        <v>560</v>
      </c>
      <c r="D19" s="724"/>
      <c r="E19" s="724"/>
      <c r="F19" s="722"/>
      <c r="G19" s="722"/>
      <c r="H19" s="722"/>
      <c r="I19" s="717"/>
    </row>
    <row r="20" spans="1:9" s="741" customFormat="1" ht="18.75">
      <c r="A20" s="742">
        <v>16</v>
      </c>
      <c r="B20" s="743" t="s">
        <v>701</v>
      </c>
      <c r="C20" s="744" t="s">
        <v>560</v>
      </c>
      <c r="D20" s="744"/>
      <c r="E20" s="744"/>
      <c r="F20" s="745"/>
      <c r="G20" s="745"/>
      <c r="H20" s="745"/>
      <c r="I20" s="740"/>
    </row>
    <row r="21" spans="1:9" s="741" customFormat="1" ht="18.75">
      <c r="A21" s="742">
        <v>17</v>
      </c>
      <c r="B21" s="743" t="s">
        <v>702</v>
      </c>
      <c r="C21" s="744" t="s">
        <v>560</v>
      </c>
      <c r="D21" s="744"/>
      <c r="E21" s="744"/>
      <c r="F21" s="745"/>
      <c r="G21" s="745"/>
      <c r="H21" s="745"/>
    </row>
    <row r="22" spans="1:9" s="741" customFormat="1" ht="18.75">
      <c r="A22" s="742">
        <v>18</v>
      </c>
      <c r="B22" s="743" t="s">
        <v>731</v>
      </c>
      <c r="C22" s="744" t="s">
        <v>560</v>
      </c>
      <c r="D22" s="744"/>
      <c r="E22" s="744"/>
      <c r="F22" s="745"/>
      <c r="G22" s="745"/>
      <c r="H22" s="745"/>
    </row>
    <row r="23" spans="1:9" s="741" customFormat="1" ht="18.75">
      <c r="A23" s="742">
        <v>19</v>
      </c>
      <c r="B23" s="743" t="s">
        <v>703</v>
      </c>
      <c r="C23" s="744" t="s">
        <v>560</v>
      </c>
      <c r="D23" s="744"/>
      <c r="E23" s="744"/>
      <c r="F23" s="745"/>
      <c r="G23" s="745"/>
      <c r="H23" s="745"/>
    </row>
    <row r="24" spans="1:9" s="741" customFormat="1" ht="17.25">
      <c r="A24" s="742">
        <v>20</v>
      </c>
      <c r="B24" s="746" t="s">
        <v>704</v>
      </c>
      <c r="C24" s="747" t="s">
        <v>560</v>
      </c>
      <c r="D24" s="747"/>
      <c r="E24" s="747"/>
      <c r="F24" s="745"/>
      <c r="G24" s="745"/>
      <c r="H24" s="745"/>
    </row>
    <row r="25" spans="1:9" ht="18.75">
      <c r="A25" s="714">
        <v>21</v>
      </c>
      <c r="B25" s="718" t="s">
        <v>705</v>
      </c>
      <c r="C25" s="723" t="s">
        <v>560</v>
      </c>
      <c r="D25" s="723"/>
      <c r="E25" s="723"/>
      <c r="F25" s="722"/>
      <c r="G25" s="722"/>
      <c r="H25" s="722"/>
    </row>
    <row r="26" spans="1:9" s="741" customFormat="1" ht="18.75">
      <c r="A26" s="742">
        <v>22</v>
      </c>
      <c r="B26" s="743" t="s">
        <v>732</v>
      </c>
      <c r="C26" s="744" t="s">
        <v>560</v>
      </c>
      <c r="D26" s="744"/>
      <c r="E26" s="744"/>
      <c r="F26" s="745"/>
      <c r="G26" s="745"/>
      <c r="H26" s="745"/>
    </row>
    <row r="27" spans="1:9" ht="18.75">
      <c r="A27" s="714">
        <v>23</v>
      </c>
      <c r="B27" s="719" t="s">
        <v>706</v>
      </c>
      <c r="C27" s="724" t="s">
        <v>560</v>
      </c>
      <c r="D27" s="724"/>
      <c r="E27" s="724"/>
      <c r="F27" s="722"/>
      <c r="G27" s="722"/>
      <c r="H27" s="722"/>
    </row>
    <row r="28" spans="1:9" s="741" customFormat="1" ht="18.75">
      <c r="A28" s="742">
        <v>24</v>
      </c>
      <c r="B28" s="743" t="s">
        <v>733</v>
      </c>
      <c r="C28" s="744"/>
      <c r="D28" s="744"/>
      <c r="E28" s="744"/>
      <c r="F28" s="745"/>
      <c r="G28" s="755" t="s">
        <v>748</v>
      </c>
      <c r="H28" s="745"/>
    </row>
    <row r="29" spans="1:9" ht="17.25">
      <c r="A29" s="714">
        <v>25</v>
      </c>
      <c r="B29" s="720" t="s">
        <v>707</v>
      </c>
      <c r="C29" s="725"/>
      <c r="D29" s="725" t="s">
        <v>560</v>
      </c>
      <c r="E29" s="725" t="s">
        <v>560</v>
      </c>
      <c r="F29" s="722"/>
      <c r="G29" s="722"/>
      <c r="H29" s="722"/>
    </row>
    <row r="30" spans="1:9" ht="18.75">
      <c r="A30" s="714">
        <v>26</v>
      </c>
      <c r="B30" s="718" t="s">
        <v>708</v>
      </c>
      <c r="C30" s="723" t="s">
        <v>560</v>
      </c>
      <c r="D30" s="723"/>
      <c r="E30" s="723"/>
      <c r="F30" s="728"/>
      <c r="G30" s="728"/>
      <c r="H30" s="722"/>
    </row>
    <row r="31" spans="1:9" ht="18.75">
      <c r="A31" s="714">
        <v>27</v>
      </c>
      <c r="B31" s="718" t="s">
        <v>709</v>
      </c>
      <c r="C31" s="734"/>
      <c r="D31" s="723"/>
      <c r="E31" s="723"/>
      <c r="F31" s="722"/>
      <c r="G31" s="722"/>
      <c r="H31" s="722"/>
    </row>
    <row r="32" spans="1:9" ht="18.75">
      <c r="A32" s="714">
        <v>28</v>
      </c>
      <c r="B32" s="719" t="s">
        <v>710</v>
      </c>
      <c r="C32" s="724"/>
      <c r="D32" s="724"/>
      <c r="E32" s="724"/>
      <c r="F32" s="722"/>
      <c r="G32" s="722"/>
      <c r="H32" s="722"/>
    </row>
    <row r="33" spans="1:8" ht="18.75">
      <c r="A33" s="714">
        <v>29</v>
      </c>
      <c r="B33" s="719" t="s">
        <v>711</v>
      </c>
      <c r="C33" s="724" t="s">
        <v>560</v>
      </c>
      <c r="D33" s="724"/>
      <c r="E33" s="724"/>
      <c r="F33" s="722"/>
      <c r="G33" s="722"/>
      <c r="H33" s="722"/>
    </row>
    <row r="34" spans="1:8" ht="26.25" customHeight="1">
      <c r="A34" s="714">
        <v>30</v>
      </c>
      <c r="B34" s="756" t="s">
        <v>712</v>
      </c>
      <c r="C34" s="1270" t="s">
        <v>750</v>
      </c>
      <c r="D34" s="1271"/>
      <c r="E34" s="1271"/>
      <c r="F34" s="1271"/>
      <c r="G34" s="1272"/>
      <c r="H34" s="728"/>
    </row>
    <row r="35" spans="1:8" ht="18.75">
      <c r="A35" s="714">
        <v>31</v>
      </c>
      <c r="B35" s="719" t="s">
        <v>713</v>
      </c>
      <c r="C35" s="724" t="s">
        <v>560</v>
      </c>
      <c r="D35" s="724"/>
      <c r="E35" s="724"/>
      <c r="F35" s="722"/>
      <c r="G35" s="722"/>
      <c r="H35" s="722"/>
    </row>
    <row r="36" spans="1:8" ht="18.75">
      <c r="A36" s="715">
        <v>32</v>
      </c>
      <c r="B36" s="721" t="s">
        <v>714</v>
      </c>
      <c r="C36" s="726"/>
      <c r="D36" s="726"/>
      <c r="E36" s="726"/>
      <c r="F36" s="727"/>
      <c r="G36" s="727"/>
      <c r="H36" s="727"/>
    </row>
    <row r="55" spans="2:2">
      <c r="B55" s="713" t="s">
        <v>728</v>
      </c>
    </row>
  </sheetData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ageMargins left="0.47" right="0.1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2:V67"/>
  <sheetViews>
    <sheetView zoomScale="90" zoomScaleNormal="90" workbookViewId="0">
      <selection activeCell="C11" sqref="C11"/>
    </sheetView>
  </sheetViews>
  <sheetFormatPr defaultRowHeight="15"/>
  <cols>
    <col min="1" max="1" width="2.75" customWidth="1"/>
    <col min="2" max="2" width="20" customWidth="1"/>
    <col min="3" max="3" width="9.625" customWidth="1"/>
    <col min="4" max="4" width="10.125" style="335" customWidth="1"/>
    <col min="5" max="5" width="7.5" style="14" customWidth="1"/>
    <col min="6" max="6" width="6.875" style="14" customWidth="1"/>
    <col min="7" max="7" width="7.5" style="14" customWidth="1"/>
    <col min="8" max="8" width="8.25" style="14" customWidth="1"/>
    <col min="9" max="9" width="9.75" style="14" customWidth="1"/>
    <col min="10" max="10" width="7.5" style="270" customWidth="1"/>
    <col min="11" max="11" width="7.625" style="270" customWidth="1"/>
    <col min="12" max="12" width="7.5" style="270" customWidth="1"/>
    <col min="13" max="14" width="7.375" style="270" customWidth="1"/>
    <col min="15" max="15" width="7.875" style="270" customWidth="1"/>
    <col min="16" max="16" width="7.625" style="270" customWidth="1"/>
    <col min="17" max="17" width="8.25" style="270" customWidth="1"/>
    <col min="18" max="18" width="5.625" style="449" customWidth="1"/>
    <col min="19" max="19" width="11.125" style="11" customWidth="1"/>
  </cols>
  <sheetData>
    <row r="2" spans="1:22" ht="41.25" customHeight="1">
      <c r="A2" s="1052" t="s">
        <v>581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</row>
    <row r="3" spans="1:22" ht="15.75">
      <c r="A3" s="157"/>
      <c r="B3" s="9"/>
      <c r="C3" s="9"/>
      <c r="D3" s="334"/>
      <c r="E3" s="9"/>
      <c r="F3" s="9"/>
      <c r="G3" s="9"/>
      <c r="H3" s="9"/>
      <c r="I3" s="9"/>
      <c r="J3" s="263"/>
      <c r="K3" s="263"/>
      <c r="L3" s="263"/>
      <c r="M3" s="263"/>
      <c r="N3" s="263"/>
      <c r="O3" s="263"/>
      <c r="P3" s="263"/>
      <c r="Q3" s="263"/>
      <c r="R3" s="438"/>
    </row>
    <row r="4" spans="1:22" s="109" customFormat="1" ht="50.25" customHeight="1">
      <c r="A4" s="158" t="s">
        <v>14</v>
      </c>
      <c r="B4" s="111" t="s">
        <v>108</v>
      </c>
      <c r="C4" s="350" t="s">
        <v>109</v>
      </c>
      <c r="D4" s="633" t="s">
        <v>205</v>
      </c>
      <c r="E4" s="633" t="s">
        <v>110</v>
      </c>
      <c r="F4" s="647" t="s">
        <v>111</v>
      </c>
      <c r="G4" s="647" t="s">
        <v>112</v>
      </c>
      <c r="H4" s="633" t="s">
        <v>206</v>
      </c>
      <c r="I4" s="633" t="s">
        <v>136</v>
      </c>
      <c r="J4" s="640" t="s">
        <v>137</v>
      </c>
      <c r="K4" s="633" t="s">
        <v>138</v>
      </c>
      <c r="L4" s="633" t="s">
        <v>139</v>
      </c>
      <c r="M4" s="633" t="s">
        <v>140</v>
      </c>
      <c r="N4" s="633" t="s">
        <v>144</v>
      </c>
      <c r="O4" s="633" t="s">
        <v>417</v>
      </c>
      <c r="P4" s="633" t="s">
        <v>113</v>
      </c>
      <c r="Q4" s="633" t="s">
        <v>114</v>
      </c>
      <c r="R4" s="633" t="s">
        <v>115</v>
      </c>
      <c r="S4" s="156"/>
    </row>
    <row r="5" spans="1:22" ht="18" customHeight="1">
      <c r="A5" s="183">
        <v>1</v>
      </c>
      <c r="B5" s="184" t="s">
        <v>116</v>
      </c>
      <c r="C5" s="458">
        <f t="shared" ref="C5:C29" si="0">SUM(D5:R5)</f>
        <v>2230</v>
      </c>
      <c r="D5" s="224">
        <f>SUM(D6:D10)</f>
        <v>500</v>
      </c>
      <c r="E5" s="224">
        <f t="shared" ref="E5:R5" si="1">SUM(E6:E10)</f>
        <v>70</v>
      </c>
      <c r="F5" s="224">
        <f t="shared" si="1"/>
        <v>125</v>
      </c>
      <c r="G5" s="224">
        <f t="shared" si="1"/>
        <v>100</v>
      </c>
      <c r="H5" s="224">
        <f t="shared" si="1"/>
        <v>60</v>
      </c>
      <c r="I5" s="224">
        <f t="shared" si="1"/>
        <v>130</v>
      </c>
      <c r="J5" s="224">
        <f t="shared" si="1"/>
        <v>250</v>
      </c>
      <c r="K5" s="224">
        <f t="shared" si="1"/>
        <v>190</v>
      </c>
      <c r="L5" s="224">
        <f t="shared" si="1"/>
        <v>265</v>
      </c>
      <c r="M5" s="224">
        <f t="shared" si="1"/>
        <v>255</v>
      </c>
      <c r="N5" s="224">
        <f t="shared" si="1"/>
        <v>90</v>
      </c>
      <c r="O5" s="224">
        <f t="shared" si="1"/>
        <v>65</v>
      </c>
      <c r="P5" s="224">
        <f t="shared" si="1"/>
        <v>50</v>
      </c>
      <c r="Q5" s="224">
        <f t="shared" si="1"/>
        <v>50</v>
      </c>
      <c r="R5" s="224">
        <f t="shared" si="1"/>
        <v>30</v>
      </c>
      <c r="T5" s="225" t="s">
        <v>410</v>
      </c>
      <c r="U5" s="226"/>
      <c r="V5" s="226"/>
    </row>
    <row r="6" spans="1:22" ht="18" customHeight="1">
      <c r="A6" s="185"/>
      <c r="B6" s="196" t="s">
        <v>117</v>
      </c>
      <c r="C6" s="112">
        <f t="shared" si="0"/>
        <v>855</v>
      </c>
      <c r="D6" s="452">
        <v>500</v>
      </c>
      <c r="E6" s="457">
        <v>70</v>
      </c>
      <c r="F6" s="522">
        <v>125</v>
      </c>
      <c r="G6" s="452">
        <v>100</v>
      </c>
      <c r="H6" s="213">
        <v>60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22" ht="18" customHeight="1">
      <c r="A7" s="185"/>
      <c r="B7" s="196" t="s">
        <v>291</v>
      </c>
      <c r="C7" s="112">
        <f t="shared" si="0"/>
        <v>540</v>
      </c>
      <c r="D7" s="213"/>
      <c r="E7" s="253"/>
      <c r="F7" s="213"/>
      <c r="G7" s="213"/>
      <c r="H7" s="213"/>
      <c r="I7" s="213">
        <v>70</v>
      </c>
      <c r="J7" s="213">
        <v>120</v>
      </c>
      <c r="K7" s="213">
        <v>100</v>
      </c>
      <c r="L7" s="213">
        <v>110</v>
      </c>
      <c r="M7" s="213">
        <v>90</v>
      </c>
      <c r="N7" s="213">
        <v>50</v>
      </c>
      <c r="O7" s="213"/>
      <c r="P7" s="213"/>
      <c r="Q7" s="213"/>
      <c r="R7" s="213"/>
    </row>
    <row r="8" spans="1:22" ht="18" customHeight="1">
      <c r="A8" s="185"/>
      <c r="B8" s="343" t="s">
        <v>118</v>
      </c>
      <c r="C8" s="112">
        <f t="shared" si="0"/>
        <v>130</v>
      </c>
      <c r="D8" s="213"/>
      <c r="E8" s="25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>
        <v>50</v>
      </c>
      <c r="Q8" s="213">
        <v>50</v>
      </c>
      <c r="R8" s="213">
        <v>30</v>
      </c>
      <c r="T8" s="14"/>
    </row>
    <row r="9" spans="1:22" ht="18.75" hidden="1" customHeight="1">
      <c r="A9" s="185"/>
      <c r="B9" s="196"/>
      <c r="C9" s="112">
        <f t="shared" si="0"/>
        <v>0</v>
      </c>
      <c r="D9" s="213"/>
      <c r="E9" s="25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439"/>
    </row>
    <row r="10" spans="1:22" ht="18" customHeight="1">
      <c r="A10" s="185"/>
      <c r="B10" s="196" t="s">
        <v>119</v>
      </c>
      <c r="C10" s="112">
        <f t="shared" si="0"/>
        <v>705</v>
      </c>
      <c r="D10" s="213"/>
      <c r="E10" s="253"/>
      <c r="F10" s="213"/>
      <c r="G10" s="255"/>
      <c r="H10" s="255"/>
      <c r="I10" s="213">
        <v>60</v>
      </c>
      <c r="J10" s="213">
        <v>130</v>
      </c>
      <c r="K10" s="213">
        <v>90</v>
      </c>
      <c r="L10" s="213">
        <v>155</v>
      </c>
      <c r="M10" s="213">
        <v>165</v>
      </c>
      <c r="N10" s="213">
        <v>40</v>
      </c>
      <c r="O10" s="213">
        <v>65</v>
      </c>
      <c r="P10" s="213"/>
      <c r="Q10" s="255"/>
      <c r="R10" s="440"/>
    </row>
    <row r="11" spans="1:22" ht="18" customHeight="1">
      <c r="A11" s="186">
        <v>2</v>
      </c>
      <c r="B11" s="187" t="s">
        <v>120</v>
      </c>
      <c r="C11" s="629">
        <f t="shared" si="0"/>
        <v>802489</v>
      </c>
      <c r="D11" s="214">
        <f>SUM(D12:D15)</f>
        <v>113140</v>
      </c>
      <c r="E11" s="214">
        <f t="shared" ref="E11:R11" si="2">SUM(E12:E15)</f>
        <v>1859</v>
      </c>
      <c r="F11" s="214">
        <f t="shared" si="2"/>
        <v>9962</v>
      </c>
      <c r="G11" s="214">
        <f t="shared" si="2"/>
        <v>6080</v>
      </c>
      <c r="H11" s="214">
        <f t="shared" si="2"/>
        <v>1556</v>
      </c>
      <c r="I11" s="214">
        <f t="shared" si="2"/>
        <v>32840</v>
      </c>
      <c r="J11" s="214">
        <f t="shared" si="2"/>
        <v>150227</v>
      </c>
      <c r="K11" s="214">
        <f t="shared" si="2"/>
        <v>122265</v>
      </c>
      <c r="L11" s="214">
        <f t="shared" si="2"/>
        <v>126678</v>
      </c>
      <c r="M11" s="214">
        <f t="shared" si="2"/>
        <v>119553</v>
      </c>
      <c r="N11" s="214">
        <f t="shared" si="2"/>
        <v>23074</v>
      </c>
      <c r="O11" s="214">
        <f t="shared" si="2"/>
        <v>50331</v>
      </c>
      <c r="P11" s="214">
        <f t="shared" si="2"/>
        <v>7789</v>
      </c>
      <c r="Q11" s="214">
        <f t="shared" si="2"/>
        <v>30414</v>
      </c>
      <c r="R11" s="214">
        <f t="shared" si="2"/>
        <v>6721</v>
      </c>
    </row>
    <row r="12" spans="1:22" ht="18" customHeight="1">
      <c r="A12" s="186"/>
      <c r="B12" s="227" t="s">
        <v>135</v>
      </c>
      <c r="C12" s="213">
        <f t="shared" si="0"/>
        <v>132597</v>
      </c>
      <c r="D12" s="694">
        <v>113140</v>
      </c>
      <c r="E12" s="364">
        <v>1859</v>
      </c>
      <c r="F12" s="364">
        <v>9962</v>
      </c>
      <c r="G12" s="641">
        <v>6080</v>
      </c>
      <c r="H12" s="364">
        <v>1556</v>
      </c>
      <c r="I12" s="351"/>
      <c r="J12" s="351"/>
      <c r="K12" s="351"/>
      <c r="L12" s="351"/>
      <c r="M12" s="351"/>
      <c r="N12" s="351"/>
      <c r="O12" s="351"/>
      <c r="P12" s="351"/>
      <c r="Q12" s="351"/>
      <c r="R12" s="441"/>
    </row>
    <row r="13" spans="1:22" ht="18" customHeight="1">
      <c r="A13" s="186"/>
      <c r="B13" s="197" t="s">
        <v>202</v>
      </c>
      <c r="C13" s="213">
        <f t="shared" si="0"/>
        <v>231327</v>
      </c>
      <c r="D13" s="351"/>
      <c r="E13" s="364"/>
      <c r="F13" s="351"/>
      <c r="G13" s="351"/>
      <c r="H13" s="351"/>
      <c r="I13" s="364">
        <v>11683</v>
      </c>
      <c r="J13" s="364">
        <v>59650</v>
      </c>
      <c r="K13" s="364">
        <v>40735</v>
      </c>
      <c r="L13" s="364">
        <v>59692</v>
      </c>
      <c r="M13" s="364">
        <v>50341</v>
      </c>
      <c r="N13" s="364">
        <v>9226</v>
      </c>
      <c r="O13" s="351"/>
      <c r="P13" s="351"/>
      <c r="Q13" s="351"/>
      <c r="R13" s="441"/>
    </row>
    <row r="14" spans="1:22" ht="18" customHeight="1">
      <c r="A14" s="186"/>
      <c r="B14" s="227" t="s">
        <v>297</v>
      </c>
      <c r="C14" s="213">
        <f t="shared" si="0"/>
        <v>44924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64">
        <v>7789</v>
      </c>
      <c r="Q14" s="364">
        <v>30414</v>
      </c>
      <c r="R14" s="641">
        <v>6721</v>
      </c>
      <c r="U14" s="9" t="s">
        <v>462</v>
      </c>
    </row>
    <row r="15" spans="1:22" ht="18" customHeight="1">
      <c r="A15" s="186"/>
      <c r="B15" s="227" t="s">
        <v>122</v>
      </c>
      <c r="C15" s="213">
        <f t="shared" si="0"/>
        <v>393641</v>
      </c>
      <c r="D15" s="351"/>
      <c r="E15" s="351"/>
      <c r="F15" s="351"/>
      <c r="G15" s="351"/>
      <c r="H15" s="351"/>
      <c r="I15" s="364">
        <v>21157</v>
      </c>
      <c r="J15" s="636">
        <v>90577</v>
      </c>
      <c r="K15" s="364">
        <v>81530</v>
      </c>
      <c r="L15" s="645">
        <v>66986</v>
      </c>
      <c r="M15" s="364">
        <v>69212</v>
      </c>
      <c r="N15" s="364">
        <v>13848</v>
      </c>
      <c r="O15" s="644">
        <v>50331</v>
      </c>
      <c r="P15" s="351"/>
      <c r="Q15" s="351"/>
      <c r="R15" s="442"/>
    </row>
    <row r="16" spans="1:22" ht="18" customHeight="1">
      <c r="A16" s="186">
        <v>3</v>
      </c>
      <c r="B16" s="187" t="s">
        <v>143</v>
      </c>
      <c r="C16" s="198">
        <f t="shared" si="0"/>
        <v>76144</v>
      </c>
      <c r="D16" s="353">
        <f>SUM(D17:D20)</f>
        <v>27146</v>
      </c>
      <c r="E16" s="353">
        <f t="shared" ref="E16:R16" si="3">SUM(E17:E20)</f>
        <v>596</v>
      </c>
      <c r="F16" s="353">
        <f t="shared" si="3"/>
        <v>3304</v>
      </c>
      <c r="G16" s="353">
        <f t="shared" si="3"/>
        <v>1965</v>
      </c>
      <c r="H16" s="353">
        <f>SUM(H17:H20)</f>
        <v>437</v>
      </c>
      <c r="I16" s="353">
        <f t="shared" si="3"/>
        <v>2244</v>
      </c>
      <c r="J16" s="353">
        <f t="shared" si="3"/>
        <v>9880</v>
      </c>
      <c r="K16" s="353">
        <f t="shared" si="3"/>
        <v>11332</v>
      </c>
      <c r="L16" s="353">
        <f t="shared" si="3"/>
        <v>5323</v>
      </c>
      <c r="M16" s="353">
        <f t="shared" si="3"/>
        <v>5464</v>
      </c>
      <c r="N16" s="353">
        <f t="shared" si="3"/>
        <v>2322</v>
      </c>
      <c r="O16" s="353">
        <f t="shared" si="3"/>
        <v>0</v>
      </c>
      <c r="P16" s="353">
        <f t="shared" si="3"/>
        <v>1866</v>
      </c>
      <c r="Q16" s="353">
        <f t="shared" si="3"/>
        <v>3318</v>
      </c>
      <c r="R16" s="353">
        <f t="shared" si="3"/>
        <v>947</v>
      </c>
    </row>
    <row r="17" spans="1:19" ht="18" customHeight="1">
      <c r="A17" s="186"/>
      <c r="B17" s="227" t="s">
        <v>135</v>
      </c>
      <c r="C17" s="112">
        <f t="shared" si="0"/>
        <v>33448</v>
      </c>
      <c r="D17" s="364">
        <v>27146</v>
      </c>
      <c r="E17" s="364">
        <v>596</v>
      </c>
      <c r="F17" s="364">
        <v>3304</v>
      </c>
      <c r="G17" s="364">
        <v>1965</v>
      </c>
      <c r="H17" s="364">
        <v>437</v>
      </c>
      <c r="I17" s="351"/>
      <c r="J17" s="351"/>
      <c r="K17" s="351"/>
      <c r="L17" s="351"/>
      <c r="M17" s="351"/>
      <c r="N17" s="351"/>
      <c r="O17" s="351"/>
      <c r="P17" s="351"/>
      <c r="Q17" s="351"/>
      <c r="R17" s="441"/>
    </row>
    <row r="18" spans="1:19" ht="18" customHeight="1">
      <c r="A18" s="186"/>
      <c r="B18" s="197" t="s">
        <v>202</v>
      </c>
      <c r="C18" s="112">
        <f t="shared" si="0"/>
        <v>36417</v>
      </c>
      <c r="D18" s="351"/>
      <c r="E18" s="351"/>
      <c r="F18" s="351"/>
      <c r="G18" s="351"/>
      <c r="I18" s="364">
        <v>2244</v>
      </c>
      <c r="J18" s="364">
        <v>9809</v>
      </c>
      <c r="K18" s="364">
        <v>11332</v>
      </c>
      <c r="L18" s="364">
        <v>5313</v>
      </c>
      <c r="M18" s="364">
        <v>5397</v>
      </c>
      <c r="N18" s="364">
        <v>2322</v>
      </c>
      <c r="O18" s="351"/>
      <c r="P18" s="351"/>
      <c r="Q18" s="351"/>
      <c r="R18" s="441"/>
    </row>
    <row r="19" spans="1:19" ht="18" customHeight="1">
      <c r="A19" s="186"/>
      <c r="B19" s="227" t="s">
        <v>297</v>
      </c>
      <c r="C19" s="112">
        <f t="shared" si="0"/>
        <v>6131</v>
      </c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64">
        <v>1866</v>
      </c>
      <c r="Q19" s="364">
        <v>3318</v>
      </c>
      <c r="R19" s="364">
        <v>947</v>
      </c>
    </row>
    <row r="20" spans="1:19" ht="18" customHeight="1">
      <c r="A20" s="186"/>
      <c r="B20" s="231" t="s">
        <v>203</v>
      </c>
      <c r="C20" s="112">
        <f t="shared" si="0"/>
        <v>148</v>
      </c>
      <c r="D20" s="351"/>
      <c r="E20" s="351"/>
      <c r="F20" s="351"/>
      <c r="G20" s="351"/>
      <c r="H20" s="351"/>
      <c r="I20" s="351">
        <v>0</v>
      </c>
      <c r="J20" s="364">
        <v>71</v>
      </c>
      <c r="K20" s="364">
        <v>0</v>
      </c>
      <c r="L20" s="646">
        <v>10</v>
      </c>
      <c r="M20" s="364">
        <v>67</v>
      </c>
      <c r="N20" s="450">
        <v>0</v>
      </c>
      <c r="O20" s="450">
        <v>0</v>
      </c>
      <c r="P20" s="351"/>
      <c r="Q20" s="351"/>
      <c r="R20" s="442"/>
    </row>
    <row r="21" spans="1:19" ht="18" customHeight="1">
      <c r="A21" s="186">
        <v>4</v>
      </c>
      <c r="B21" s="187" t="s">
        <v>123</v>
      </c>
      <c r="C21" s="198">
        <f t="shared" si="0"/>
        <v>503548</v>
      </c>
      <c r="D21" s="353">
        <f>SUM(D22:D24)</f>
        <v>179843</v>
      </c>
      <c r="E21" s="353">
        <f t="shared" ref="E21:R21" si="4">SUM(E22:E24)</f>
        <v>11171</v>
      </c>
      <c r="F21" s="214">
        <f t="shared" si="4"/>
        <v>48532</v>
      </c>
      <c r="G21" s="353">
        <f t="shared" si="4"/>
        <v>23473</v>
      </c>
      <c r="H21" s="353">
        <f t="shared" si="4"/>
        <v>11693</v>
      </c>
      <c r="I21" s="353">
        <f t="shared" si="4"/>
        <v>13035</v>
      </c>
      <c r="J21" s="353">
        <f t="shared" si="4"/>
        <v>51921</v>
      </c>
      <c r="K21" s="353">
        <f t="shared" si="4"/>
        <v>50307</v>
      </c>
      <c r="L21" s="353">
        <f t="shared" si="4"/>
        <v>35513</v>
      </c>
      <c r="M21" s="353">
        <f t="shared" si="4"/>
        <v>27745</v>
      </c>
      <c r="N21" s="353">
        <f t="shared" si="4"/>
        <v>15243</v>
      </c>
      <c r="O21" s="353">
        <f t="shared" si="4"/>
        <v>0</v>
      </c>
      <c r="P21" s="353">
        <f t="shared" si="4"/>
        <v>11658</v>
      </c>
      <c r="Q21" s="353">
        <f t="shared" si="4"/>
        <v>17576</v>
      </c>
      <c r="R21" s="214">
        <f t="shared" si="4"/>
        <v>5838</v>
      </c>
    </row>
    <row r="22" spans="1:19" ht="18" customHeight="1">
      <c r="A22" s="186"/>
      <c r="B22" s="227" t="s">
        <v>121</v>
      </c>
      <c r="C22" s="112">
        <f t="shared" si="0"/>
        <v>274712</v>
      </c>
      <c r="D22" s="364">
        <v>179843</v>
      </c>
      <c r="E22" s="641">
        <v>11171</v>
      </c>
      <c r="F22" s="364">
        <v>48532</v>
      </c>
      <c r="G22" s="641">
        <v>23473</v>
      </c>
      <c r="H22" s="643">
        <v>11693</v>
      </c>
      <c r="I22" s="351"/>
      <c r="J22" s="351"/>
      <c r="K22" s="351"/>
      <c r="L22" s="351"/>
      <c r="M22" s="351"/>
      <c r="N22" s="351"/>
      <c r="O22" s="351"/>
      <c r="P22" s="351"/>
      <c r="Q22" s="351"/>
      <c r="R22" s="442"/>
    </row>
    <row r="23" spans="1:19" ht="18" customHeight="1">
      <c r="A23" s="186"/>
      <c r="B23" s="197" t="s">
        <v>202</v>
      </c>
      <c r="C23" s="112">
        <f t="shared" si="0"/>
        <v>193764</v>
      </c>
      <c r="D23" s="351"/>
      <c r="E23" s="352"/>
      <c r="F23" s="351"/>
      <c r="G23" s="351"/>
      <c r="H23" s="351"/>
      <c r="I23" s="364">
        <v>13035</v>
      </c>
      <c r="J23" s="364">
        <v>51921</v>
      </c>
      <c r="K23" s="364">
        <v>50307</v>
      </c>
      <c r="L23" s="364">
        <v>35513</v>
      </c>
      <c r="M23" s="364">
        <v>27745</v>
      </c>
      <c r="N23" s="364">
        <v>15243</v>
      </c>
      <c r="O23" s="351"/>
      <c r="P23" s="351"/>
      <c r="Q23" s="351"/>
      <c r="R23" s="442"/>
      <c r="S23" s="367"/>
    </row>
    <row r="24" spans="1:19" ht="18" customHeight="1">
      <c r="A24" s="186"/>
      <c r="B24" s="227" t="s">
        <v>297</v>
      </c>
      <c r="C24" s="112">
        <f t="shared" si="0"/>
        <v>35072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641">
        <v>11658</v>
      </c>
      <c r="Q24" s="364">
        <v>17576</v>
      </c>
      <c r="R24" s="641">
        <v>5838</v>
      </c>
    </row>
    <row r="25" spans="1:19" ht="18" customHeight="1">
      <c r="A25" s="186">
        <v>5</v>
      </c>
      <c r="B25" s="187" t="s">
        <v>124</v>
      </c>
      <c r="C25" s="199">
        <f t="shared" si="0"/>
        <v>43530</v>
      </c>
      <c r="D25" s="353">
        <f>SUM(D26:D29)</f>
        <v>8148</v>
      </c>
      <c r="E25" s="353">
        <f t="shared" ref="E25:R25" si="5">SUM(E26:E29)</f>
        <v>278</v>
      </c>
      <c r="F25" s="353">
        <f t="shared" si="5"/>
        <v>93</v>
      </c>
      <c r="G25" s="353">
        <f t="shared" si="5"/>
        <v>38</v>
      </c>
      <c r="H25" s="353">
        <f t="shared" si="5"/>
        <v>982</v>
      </c>
      <c r="I25" s="353">
        <f t="shared" si="5"/>
        <v>96</v>
      </c>
      <c r="J25" s="353">
        <f>SUM(J26:J29)</f>
        <v>1086</v>
      </c>
      <c r="K25" s="353">
        <f t="shared" si="5"/>
        <v>2952</v>
      </c>
      <c r="L25" s="353">
        <f t="shared" si="5"/>
        <v>901</v>
      </c>
      <c r="M25" s="353">
        <f t="shared" si="5"/>
        <v>3508</v>
      </c>
      <c r="N25" s="353">
        <f t="shared" si="5"/>
        <v>134</v>
      </c>
      <c r="O25" s="214">
        <f t="shared" si="5"/>
        <v>24724</v>
      </c>
      <c r="P25" s="353">
        <f t="shared" si="5"/>
        <v>0</v>
      </c>
      <c r="Q25" s="353">
        <f t="shared" si="5"/>
        <v>590</v>
      </c>
      <c r="R25" s="353">
        <f t="shared" si="5"/>
        <v>0</v>
      </c>
    </row>
    <row r="26" spans="1:19" ht="18" customHeight="1">
      <c r="A26" s="188"/>
      <c r="B26" s="228" t="s">
        <v>135</v>
      </c>
      <c r="C26" s="112">
        <f t="shared" si="0"/>
        <v>9539</v>
      </c>
      <c r="D26" s="635">
        <v>8148</v>
      </c>
      <c r="E26" s="635">
        <v>278</v>
      </c>
      <c r="F26" s="635">
        <v>93</v>
      </c>
      <c r="G26" s="635">
        <v>38</v>
      </c>
      <c r="H26" s="635">
        <v>982</v>
      </c>
      <c r="I26" s="354"/>
      <c r="J26" s="354"/>
      <c r="K26" s="354"/>
      <c r="L26" s="354"/>
      <c r="M26" s="354"/>
      <c r="N26" s="354"/>
      <c r="O26" s="354"/>
      <c r="P26" s="354"/>
      <c r="Q26" s="354"/>
      <c r="R26" s="444"/>
    </row>
    <row r="27" spans="1:19" ht="18" customHeight="1">
      <c r="A27" s="189"/>
      <c r="B27" s="344" t="s">
        <v>202</v>
      </c>
      <c r="C27" s="466">
        <f t="shared" si="0"/>
        <v>8178</v>
      </c>
      <c r="D27" s="355"/>
      <c r="E27" s="355"/>
      <c r="F27" s="355"/>
      <c r="G27" s="355"/>
      <c r="H27" s="355"/>
      <c r="I27" s="630">
        <v>96</v>
      </c>
      <c r="J27" s="630">
        <v>762</v>
      </c>
      <c r="K27" s="630">
        <v>2952</v>
      </c>
      <c r="L27" s="630">
        <v>901</v>
      </c>
      <c r="M27" s="630">
        <v>3466</v>
      </c>
      <c r="N27" s="630">
        <v>1</v>
      </c>
      <c r="O27" s="355"/>
      <c r="P27" s="355"/>
      <c r="Q27" s="355"/>
      <c r="R27" s="445"/>
    </row>
    <row r="28" spans="1:19" ht="18" customHeight="1">
      <c r="A28" s="190"/>
      <c r="B28" s="230" t="s">
        <v>297</v>
      </c>
      <c r="C28" s="465">
        <f t="shared" si="0"/>
        <v>590</v>
      </c>
      <c r="D28" s="356"/>
      <c r="E28" s="356"/>
      <c r="F28" s="356"/>
      <c r="G28" s="356"/>
      <c r="H28" s="356"/>
      <c r="I28" s="356"/>
      <c r="J28" s="356"/>
      <c r="K28" s="356"/>
      <c r="L28" s="524"/>
      <c r="M28" s="356"/>
      <c r="N28" s="356"/>
      <c r="O28" s="356"/>
      <c r="P28" s="356">
        <v>0</v>
      </c>
      <c r="Q28" s="632">
        <v>590</v>
      </c>
      <c r="R28" s="356">
        <v>0</v>
      </c>
    </row>
    <row r="29" spans="1:19" ht="18" customHeight="1">
      <c r="A29" s="190"/>
      <c r="B29" s="230" t="s">
        <v>125</v>
      </c>
      <c r="C29" s="112">
        <f t="shared" si="0"/>
        <v>25223</v>
      </c>
      <c r="D29" s="356"/>
      <c r="E29" s="356"/>
      <c r="F29" s="356"/>
      <c r="G29" s="356"/>
      <c r="H29" s="356"/>
      <c r="I29" s="356">
        <v>0</v>
      </c>
      <c r="J29" s="632">
        <v>324</v>
      </c>
      <c r="K29" s="356">
        <v>0</v>
      </c>
      <c r="L29" s="646" t="s">
        <v>587</v>
      </c>
      <c r="M29" s="632">
        <v>42</v>
      </c>
      <c r="N29" s="632">
        <v>133</v>
      </c>
      <c r="O29" s="632">
        <v>24724</v>
      </c>
      <c r="P29" s="356"/>
      <c r="Q29" s="356"/>
      <c r="R29" s="446"/>
    </row>
    <row r="30" spans="1:19" ht="18" customHeight="1">
      <c r="A30" s="186">
        <v>6</v>
      </c>
      <c r="B30" s="187" t="s">
        <v>141</v>
      </c>
      <c r="C30" s="199">
        <f>SUM(D30:R30)</f>
        <v>31870</v>
      </c>
      <c r="D30" s="353">
        <f>SUM(D31:D34)</f>
        <v>1958</v>
      </c>
      <c r="E30" s="353">
        <f t="shared" ref="E30:R30" si="6">SUM(E31:E34)</f>
        <v>40</v>
      </c>
      <c r="F30" s="353">
        <f t="shared" si="6"/>
        <v>99</v>
      </c>
      <c r="G30" s="353">
        <f t="shared" si="6"/>
        <v>196</v>
      </c>
      <c r="H30" s="353">
        <f t="shared" si="6"/>
        <v>33</v>
      </c>
      <c r="I30" s="353">
        <f t="shared" si="6"/>
        <v>574</v>
      </c>
      <c r="J30" s="353">
        <f t="shared" si="6"/>
        <v>1617</v>
      </c>
      <c r="K30" s="353">
        <f t="shared" si="6"/>
        <v>3009</v>
      </c>
      <c r="L30" s="353">
        <f t="shared" si="6"/>
        <v>136</v>
      </c>
      <c r="M30" s="353">
        <f t="shared" si="6"/>
        <v>3260</v>
      </c>
      <c r="N30" s="353">
        <f t="shared" si="6"/>
        <v>389</v>
      </c>
      <c r="O30" s="353">
        <f t="shared" si="6"/>
        <v>18264</v>
      </c>
      <c r="P30" s="353">
        <f t="shared" si="6"/>
        <v>867</v>
      </c>
      <c r="Q30" s="353">
        <f t="shared" si="6"/>
        <v>1071</v>
      </c>
      <c r="R30" s="353">
        <f t="shared" si="6"/>
        <v>357</v>
      </c>
    </row>
    <row r="31" spans="1:19" ht="18" customHeight="1">
      <c r="A31" s="186"/>
      <c r="B31" s="227" t="s">
        <v>135</v>
      </c>
      <c r="C31" s="112">
        <f t="shared" ref="C31:C45" si="7">SUM(D31:R31)</f>
        <v>2326</v>
      </c>
      <c r="D31" s="364">
        <v>1958</v>
      </c>
      <c r="E31" s="364">
        <v>40</v>
      </c>
      <c r="F31" s="364">
        <v>99</v>
      </c>
      <c r="G31" s="364">
        <v>196</v>
      </c>
      <c r="H31" s="364">
        <v>33</v>
      </c>
      <c r="I31" s="351"/>
      <c r="J31" s="351"/>
      <c r="K31" s="351"/>
      <c r="L31" s="351"/>
      <c r="M31" s="351"/>
      <c r="N31" s="351"/>
      <c r="O31" s="351"/>
      <c r="P31" s="351"/>
      <c r="Q31" s="351"/>
      <c r="R31" s="442"/>
    </row>
    <row r="32" spans="1:19" ht="18" customHeight="1">
      <c r="A32" s="186"/>
      <c r="B32" s="197" t="s">
        <v>202</v>
      </c>
      <c r="C32" s="112">
        <f t="shared" si="7"/>
        <v>7086</v>
      </c>
      <c r="D32" s="364"/>
      <c r="E32" s="523"/>
      <c r="F32" s="523"/>
      <c r="G32" s="523"/>
      <c r="H32" s="351"/>
      <c r="I32" s="364">
        <v>443</v>
      </c>
      <c r="J32" s="364">
        <v>1339</v>
      </c>
      <c r="K32" s="364">
        <v>2420</v>
      </c>
      <c r="L32" s="364">
        <v>136</v>
      </c>
      <c r="M32" s="364">
        <v>2374</v>
      </c>
      <c r="N32" s="364">
        <v>374</v>
      </c>
      <c r="O32" s="351"/>
      <c r="P32" s="351"/>
      <c r="Q32" s="351"/>
      <c r="R32" s="442"/>
    </row>
    <row r="33" spans="1:19" ht="18" customHeight="1">
      <c r="A33" s="186"/>
      <c r="B33" s="227" t="s">
        <v>297</v>
      </c>
      <c r="C33" s="112">
        <f t="shared" si="7"/>
        <v>2295</v>
      </c>
      <c r="D33" s="364"/>
      <c r="E33" s="351"/>
      <c r="F33" s="351"/>
      <c r="G33" s="351"/>
      <c r="H33" s="351"/>
      <c r="I33" s="351"/>
      <c r="J33" s="351"/>
      <c r="K33" s="456"/>
      <c r="L33" s="351"/>
      <c r="M33" s="351"/>
      <c r="N33" s="351"/>
      <c r="O33" s="351"/>
      <c r="P33" s="364">
        <v>867</v>
      </c>
      <c r="Q33" s="364">
        <v>1071</v>
      </c>
      <c r="R33" s="364">
        <v>357</v>
      </c>
    </row>
    <row r="34" spans="1:19" ht="18" customHeight="1">
      <c r="A34" s="186"/>
      <c r="B34" s="227" t="s">
        <v>125</v>
      </c>
      <c r="C34" s="112">
        <f t="shared" si="7"/>
        <v>20163</v>
      </c>
      <c r="D34" s="364"/>
      <c r="E34" s="351"/>
      <c r="F34" s="351"/>
      <c r="G34" s="351"/>
      <c r="H34" s="351"/>
      <c r="I34" s="364">
        <v>131</v>
      </c>
      <c r="J34" s="364">
        <v>278</v>
      </c>
      <c r="K34" s="364">
        <v>589</v>
      </c>
      <c r="L34" s="364">
        <v>0</v>
      </c>
      <c r="M34" s="364">
        <v>886</v>
      </c>
      <c r="N34" s="364">
        <v>15</v>
      </c>
      <c r="O34" s="364">
        <v>18264</v>
      </c>
      <c r="P34" s="351"/>
      <c r="Q34" s="364"/>
      <c r="R34" s="442"/>
    </row>
    <row r="35" spans="1:19" s="201" customFormat="1" ht="18" customHeight="1">
      <c r="A35" s="200">
        <v>7</v>
      </c>
      <c r="B35" s="187" t="s">
        <v>142</v>
      </c>
      <c r="C35" s="199">
        <f>SUM(D35:R35)</f>
        <v>46</v>
      </c>
      <c r="D35" s="366">
        <v>14</v>
      </c>
      <c r="E35" s="353">
        <v>0</v>
      </c>
      <c r="F35" s="353">
        <v>0</v>
      </c>
      <c r="G35" s="353">
        <v>0</v>
      </c>
      <c r="H35" s="353">
        <v>0</v>
      </c>
      <c r="I35" s="201">
        <v>6</v>
      </c>
      <c r="J35" s="353">
        <v>3</v>
      </c>
      <c r="K35" s="366">
        <v>11</v>
      </c>
      <c r="L35" s="353">
        <v>0</v>
      </c>
      <c r="M35" s="353">
        <v>2</v>
      </c>
      <c r="N35" s="366">
        <v>3</v>
      </c>
      <c r="O35" s="353"/>
      <c r="P35" s="353">
        <v>2</v>
      </c>
      <c r="Q35" s="366">
        <v>0</v>
      </c>
      <c r="R35" s="443">
        <v>5</v>
      </c>
      <c r="S35" s="267"/>
    </row>
    <row r="36" spans="1:19" s="110" customFormat="1" ht="18" customHeight="1">
      <c r="A36" s="200">
        <v>8</v>
      </c>
      <c r="B36" s="187" t="s">
        <v>126</v>
      </c>
      <c r="C36" s="199">
        <f t="shared" si="7"/>
        <v>1466285</v>
      </c>
      <c r="D36" s="631">
        <v>851100</v>
      </c>
      <c r="E36" s="631">
        <f>4172+1340</f>
        <v>5512</v>
      </c>
      <c r="F36" s="631">
        <v>33490</v>
      </c>
      <c r="G36" s="631">
        <v>20959</v>
      </c>
      <c r="H36" s="631">
        <v>173</v>
      </c>
      <c r="I36" s="366">
        <v>20962</v>
      </c>
      <c r="J36" s="637">
        <v>228592</v>
      </c>
      <c r="K36" s="631">
        <v>126435</v>
      </c>
      <c r="L36" s="631">
        <v>83641</v>
      </c>
      <c r="M36" s="631">
        <v>59035</v>
      </c>
      <c r="N36" s="631">
        <v>23072</v>
      </c>
      <c r="O36" s="451">
        <v>0</v>
      </c>
      <c r="P36" s="366">
        <v>9442</v>
      </c>
      <c r="Q36" s="631">
        <v>3318</v>
      </c>
      <c r="R36" s="631">
        <v>554</v>
      </c>
      <c r="S36" s="268"/>
    </row>
    <row r="37" spans="1:19" ht="18" customHeight="1">
      <c r="A37" s="186">
        <v>9</v>
      </c>
      <c r="B37" s="227" t="s">
        <v>127</v>
      </c>
      <c r="C37" s="112">
        <f t="shared" si="7"/>
        <v>119397</v>
      </c>
      <c r="D37" s="634">
        <v>40035</v>
      </c>
      <c r="E37" s="364">
        <v>500</v>
      </c>
      <c r="F37" s="364">
        <v>2143</v>
      </c>
      <c r="G37" s="364">
        <v>1337</v>
      </c>
      <c r="H37" s="351"/>
      <c r="I37" s="364">
        <v>4289</v>
      </c>
      <c r="J37" s="637">
        <v>23116</v>
      </c>
      <c r="K37" s="364">
        <v>16916</v>
      </c>
      <c r="L37" s="364">
        <v>19135</v>
      </c>
      <c r="M37" s="364">
        <v>7479</v>
      </c>
      <c r="N37" s="364">
        <v>578</v>
      </c>
      <c r="O37" s="351"/>
      <c r="P37" s="364">
        <v>2134</v>
      </c>
      <c r="Q37" s="364">
        <v>1630</v>
      </c>
      <c r="R37" s="364">
        <v>105</v>
      </c>
    </row>
    <row r="38" spans="1:19" ht="18" customHeight="1">
      <c r="A38" s="159">
        <v>10</v>
      </c>
      <c r="B38" s="227" t="s">
        <v>128</v>
      </c>
      <c r="C38" s="112">
        <f t="shared" si="7"/>
        <v>99035</v>
      </c>
      <c r="D38" s="634">
        <f>15035+28488</f>
        <v>43523</v>
      </c>
      <c r="E38" s="364">
        <v>603</v>
      </c>
      <c r="F38" s="364">
        <v>1269</v>
      </c>
      <c r="G38" s="364">
        <v>1217</v>
      </c>
      <c r="H38" s="351"/>
      <c r="I38" s="364">
        <v>2352</v>
      </c>
      <c r="J38" s="637">
        <v>14425</v>
      </c>
      <c r="K38" s="364">
        <v>9775</v>
      </c>
      <c r="L38" s="364">
        <v>12056</v>
      </c>
      <c r="M38" s="364">
        <v>6817</v>
      </c>
      <c r="N38" s="364">
        <v>1387</v>
      </c>
      <c r="O38" s="351"/>
      <c r="P38" s="364">
        <v>2269</v>
      </c>
      <c r="Q38" s="364">
        <v>2799</v>
      </c>
      <c r="R38" s="641">
        <v>543</v>
      </c>
    </row>
    <row r="39" spans="1:19" ht="18" customHeight="1">
      <c r="A39" s="159">
        <v>11</v>
      </c>
      <c r="B39" s="227" t="s">
        <v>129</v>
      </c>
      <c r="C39" s="112">
        <f t="shared" si="7"/>
        <v>20015</v>
      </c>
      <c r="D39" s="634">
        <v>4290</v>
      </c>
      <c r="E39" s="364">
        <v>197</v>
      </c>
      <c r="F39" s="364">
        <v>927</v>
      </c>
      <c r="G39" s="638">
        <v>831</v>
      </c>
      <c r="H39" s="351"/>
      <c r="I39" s="364">
        <v>347</v>
      </c>
      <c r="J39" s="637">
        <v>7054</v>
      </c>
      <c r="K39" s="364">
        <v>1985</v>
      </c>
      <c r="L39" s="364">
        <v>3163</v>
      </c>
      <c r="M39" s="364">
        <v>1023</v>
      </c>
      <c r="N39" s="364">
        <v>60</v>
      </c>
      <c r="O39" s="351"/>
      <c r="P39" s="364">
        <v>118</v>
      </c>
      <c r="Q39" s="364">
        <v>20</v>
      </c>
      <c r="R39" s="364">
        <v>0</v>
      </c>
    </row>
    <row r="40" spans="1:19" ht="18" customHeight="1">
      <c r="A40" s="159">
        <v>12</v>
      </c>
      <c r="B40" s="227" t="s">
        <v>130</v>
      </c>
      <c r="C40" s="112">
        <f t="shared" si="7"/>
        <v>36228</v>
      </c>
      <c r="D40" s="364">
        <v>19496</v>
      </c>
      <c r="E40" s="364">
        <v>0</v>
      </c>
      <c r="F40" s="364">
        <v>0</v>
      </c>
      <c r="G40" s="364">
        <f>43+326</f>
        <v>369</v>
      </c>
      <c r="H40" s="351"/>
      <c r="I40" s="364">
        <v>592</v>
      </c>
      <c r="J40" s="637">
        <v>6957</v>
      </c>
      <c r="K40" s="364">
        <v>4063</v>
      </c>
      <c r="L40" s="364">
        <v>2033</v>
      </c>
      <c r="M40" s="364">
        <v>1439</v>
      </c>
      <c r="N40" s="364">
        <v>0</v>
      </c>
      <c r="O40" s="351"/>
      <c r="P40" s="364">
        <v>263</v>
      </c>
      <c r="Q40" s="364">
        <v>1016</v>
      </c>
      <c r="R40" s="364">
        <v>0</v>
      </c>
    </row>
    <row r="41" spans="1:19" ht="18" customHeight="1">
      <c r="A41" s="159">
        <v>13</v>
      </c>
      <c r="B41" s="227" t="s">
        <v>298</v>
      </c>
      <c r="C41" s="112">
        <f t="shared" si="7"/>
        <v>231</v>
      </c>
      <c r="D41" s="364">
        <v>224</v>
      </c>
      <c r="E41" s="364">
        <v>0</v>
      </c>
      <c r="F41" s="364">
        <v>0</v>
      </c>
      <c r="G41" s="364">
        <v>0</v>
      </c>
      <c r="H41" s="351"/>
      <c r="I41" s="364">
        <v>0</v>
      </c>
      <c r="J41" s="638">
        <v>7</v>
      </c>
      <c r="K41" s="364">
        <v>0</v>
      </c>
      <c r="L41" s="364">
        <v>0</v>
      </c>
      <c r="M41" s="523">
        <v>0</v>
      </c>
      <c r="N41" s="364"/>
      <c r="O41" s="351"/>
      <c r="P41" s="364">
        <v>0</v>
      </c>
      <c r="Q41" s="364">
        <v>0</v>
      </c>
      <c r="R41" s="364">
        <v>0</v>
      </c>
    </row>
    <row r="42" spans="1:19" ht="18" customHeight="1">
      <c r="A42" s="159">
        <v>14</v>
      </c>
      <c r="B42" s="197" t="s">
        <v>131</v>
      </c>
      <c r="C42" s="112">
        <f t="shared" si="7"/>
        <v>11273</v>
      </c>
      <c r="D42" s="364">
        <v>9389</v>
      </c>
      <c r="E42" s="364">
        <v>0</v>
      </c>
      <c r="F42" s="364">
        <v>0</v>
      </c>
      <c r="G42" s="364">
        <v>0</v>
      </c>
      <c r="H42" s="351"/>
      <c r="I42" s="364">
        <v>0</v>
      </c>
      <c r="J42" s="638">
        <v>916</v>
      </c>
      <c r="K42" s="364">
        <v>968</v>
      </c>
      <c r="L42" s="364">
        <v>0</v>
      </c>
      <c r="M42" s="523">
        <v>0</v>
      </c>
      <c r="N42" s="364"/>
      <c r="O42" s="351"/>
      <c r="P42" s="364">
        <v>0</v>
      </c>
      <c r="Q42" s="364">
        <v>0</v>
      </c>
      <c r="R42" s="364">
        <v>0</v>
      </c>
    </row>
    <row r="43" spans="1:19" ht="18" customHeight="1">
      <c r="A43" s="159">
        <v>15</v>
      </c>
      <c r="B43" s="345" t="s">
        <v>215</v>
      </c>
      <c r="C43" s="112">
        <f t="shared" si="7"/>
        <v>2347</v>
      </c>
      <c r="D43" s="364">
        <v>2347</v>
      </c>
      <c r="E43" s="364"/>
      <c r="F43" s="364"/>
      <c r="G43" s="364"/>
      <c r="H43" s="351"/>
      <c r="I43" s="364"/>
      <c r="J43" s="638"/>
      <c r="K43" s="364"/>
      <c r="L43" s="364"/>
      <c r="M43" s="523"/>
      <c r="N43" s="364"/>
      <c r="O43" s="351"/>
      <c r="P43" s="364"/>
      <c r="Q43" s="364"/>
      <c r="R43" s="364"/>
    </row>
    <row r="44" spans="1:19" ht="18" customHeight="1">
      <c r="A44" s="159">
        <v>16</v>
      </c>
      <c r="B44" s="227" t="s">
        <v>132</v>
      </c>
      <c r="C44" s="112">
        <f t="shared" si="7"/>
        <v>7297</v>
      </c>
      <c r="D44" s="364">
        <v>4571</v>
      </c>
      <c r="E44" s="364">
        <v>0</v>
      </c>
      <c r="F44" s="364">
        <v>0</v>
      </c>
      <c r="G44" s="364">
        <v>0</v>
      </c>
      <c r="H44" s="351"/>
      <c r="I44" s="364">
        <v>126</v>
      </c>
      <c r="J44" s="639">
        <v>1362</v>
      </c>
      <c r="K44" s="364">
        <v>710</v>
      </c>
      <c r="L44" s="364">
        <v>243</v>
      </c>
      <c r="M44" s="523"/>
      <c r="N44" s="364">
        <v>120</v>
      </c>
      <c r="O44" s="351"/>
      <c r="P44" s="364">
        <v>21</v>
      </c>
      <c r="Q44" s="364">
        <v>119</v>
      </c>
      <c r="R44" s="364">
        <v>25</v>
      </c>
    </row>
    <row r="45" spans="1:19" ht="18" customHeight="1">
      <c r="A45" s="159">
        <v>17</v>
      </c>
      <c r="B45" s="227" t="s">
        <v>133</v>
      </c>
      <c r="C45" s="112">
        <f t="shared" si="7"/>
        <v>20414</v>
      </c>
      <c r="D45" s="364">
        <v>14005</v>
      </c>
      <c r="E45" s="364">
        <v>276</v>
      </c>
      <c r="F45" s="364">
        <v>58</v>
      </c>
      <c r="G45" s="364">
        <v>19</v>
      </c>
      <c r="H45" s="351"/>
      <c r="I45" s="364">
        <v>2751</v>
      </c>
      <c r="J45" s="637">
        <v>86</v>
      </c>
      <c r="K45" s="364">
        <v>364</v>
      </c>
      <c r="L45" s="364">
        <v>1749</v>
      </c>
      <c r="M45" s="523"/>
      <c r="N45" s="364">
        <v>201</v>
      </c>
      <c r="O45" s="364">
        <v>7</v>
      </c>
      <c r="P45" s="364">
        <v>248</v>
      </c>
      <c r="Q45" s="364">
        <v>384</v>
      </c>
      <c r="R45" s="364">
        <v>266</v>
      </c>
    </row>
    <row r="46" spans="1:19" s="203" customFormat="1" ht="18" customHeight="1">
      <c r="A46" s="202">
        <v>18</v>
      </c>
      <c r="B46" s="333" t="s">
        <v>207</v>
      </c>
      <c r="C46" s="407"/>
      <c r="D46" s="357">
        <f>D47</f>
        <v>399.65111111111111</v>
      </c>
      <c r="E46" s="357">
        <f>E47</f>
        <v>177.31746031746033</v>
      </c>
      <c r="F46" s="357">
        <f>F47</f>
        <v>431.39555555555557</v>
      </c>
      <c r="G46" s="357">
        <f>G47</f>
        <v>260.81111111111113</v>
      </c>
      <c r="H46" s="357">
        <f>H47</f>
        <v>216.53703703703704</v>
      </c>
      <c r="I46" s="357">
        <f t="shared" ref="I46:N46" si="8">I48</f>
        <v>206.9047619047619</v>
      </c>
      <c r="J46" s="357">
        <f t="shared" si="8"/>
        <v>480.75</v>
      </c>
      <c r="K46" s="357">
        <f t="shared" si="8"/>
        <v>558.9666666666667</v>
      </c>
      <c r="L46" s="357">
        <f t="shared" si="8"/>
        <v>358.71717171717171</v>
      </c>
      <c r="M46" s="357">
        <f t="shared" si="8"/>
        <v>342.53086419753089</v>
      </c>
      <c r="N46" s="357">
        <f t="shared" si="8"/>
        <v>338.73333333333335</v>
      </c>
      <c r="O46" s="358">
        <f>O47+O48+O49</f>
        <v>0</v>
      </c>
      <c r="P46" s="357">
        <f>P49</f>
        <v>259.06666666666666</v>
      </c>
      <c r="Q46" s="357">
        <f>Q49</f>
        <v>390.57777777777778</v>
      </c>
      <c r="R46" s="357">
        <f>R49</f>
        <v>216.22222222222223</v>
      </c>
      <c r="S46" s="269"/>
    </row>
    <row r="47" spans="1:19" ht="18" customHeight="1">
      <c r="A47" s="159"/>
      <c r="B47" s="227" t="s">
        <v>135</v>
      </c>
      <c r="C47" s="704">
        <f>(C22*100)/(C6*182)</f>
        <v>176.53878285457233</v>
      </c>
      <c r="D47" s="500">
        <f>(D22*100)/(D6*90)</f>
        <v>399.65111111111111</v>
      </c>
      <c r="E47" s="500">
        <f>(E22*100)/(E6*90)</f>
        <v>177.31746031746033</v>
      </c>
      <c r="F47" s="500">
        <f>(F22*100)/(F6*90)</f>
        <v>431.39555555555557</v>
      </c>
      <c r="G47" s="500">
        <f>(G22*100)/(G6*90)</f>
        <v>260.81111111111113</v>
      </c>
      <c r="H47" s="500">
        <f>(H22*100)/(H6*90)</f>
        <v>216.53703703703704</v>
      </c>
      <c r="I47" s="359"/>
      <c r="J47" s="359"/>
      <c r="K47" s="359"/>
      <c r="L47" s="359"/>
      <c r="M47" s="351"/>
      <c r="N47" s="351"/>
      <c r="O47" s="359"/>
      <c r="P47" s="359"/>
      <c r="Q47" s="359"/>
      <c r="R47" s="442"/>
    </row>
    <row r="48" spans="1:19" ht="18" customHeight="1">
      <c r="A48" s="159"/>
      <c r="B48" s="197" t="s">
        <v>202</v>
      </c>
      <c r="C48" s="704">
        <f>(C23*100)/(C7*182)</f>
        <v>197.15506715506714</v>
      </c>
      <c r="D48" s="359"/>
      <c r="E48" s="359"/>
      <c r="F48" s="359"/>
      <c r="G48" s="360"/>
      <c r="H48" s="359"/>
      <c r="I48" s="500">
        <f t="shared" ref="I48:N48" si="9">(I23*100)/(I7*90)</f>
        <v>206.9047619047619</v>
      </c>
      <c r="J48" s="500">
        <f t="shared" si="9"/>
        <v>480.75</v>
      </c>
      <c r="K48" s="500">
        <f t="shared" si="9"/>
        <v>558.9666666666667</v>
      </c>
      <c r="L48" s="500">
        <f t="shared" si="9"/>
        <v>358.71717171717171</v>
      </c>
      <c r="M48" s="500">
        <f t="shared" si="9"/>
        <v>342.53086419753089</v>
      </c>
      <c r="N48" s="500">
        <f t="shared" si="9"/>
        <v>338.73333333333335</v>
      </c>
      <c r="O48" s="461"/>
      <c r="P48" s="461"/>
      <c r="Q48" s="461"/>
      <c r="R48" s="456"/>
    </row>
    <row r="49" spans="1:19" ht="18" customHeight="1">
      <c r="A49" s="159"/>
      <c r="B49" s="227" t="s">
        <v>134</v>
      </c>
      <c r="C49" s="704">
        <f>(C24*100)/(C8*182)</f>
        <v>148.23330515638207</v>
      </c>
      <c r="D49" s="359"/>
      <c r="E49" s="359"/>
      <c r="F49" s="359"/>
      <c r="G49" s="359"/>
      <c r="H49" s="359"/>
      <c r="I49" s="359"/>
      <c r="J49" s="461"/>
      <c r="K49" s="461"/>
      <c r="L49" s="461"/>
      <c r="M49" s="456"/>
      <c r="N49" s="456"/>
      <c r="O49" s="461"/>
      <c r="P49" s="500">
        <f>(P24*100)/(P8*90)</f>
        <v>259.06666666666666</v>
      </c>
      <c r="Q49" s="500">
        <f>(Q24*100)/(Q8*90)</f>
        <v>390.57777777777778</v>
      </c>
      <c r="R49" s="500">
        <f>(R24*100)/(R8*90)</f>
        <v>216.22222222222223</v>
      </c>
    </row>
    <row r="50" spans="1:19" s="203" customFormat="1" ht="18" customHeight="1">
      <c r="A50" s="202">
        <v>19</v>
      </c>
      <c r="B50" s="204" t="s">
        <v>145</v>
      </c>
      <c r="C50" s="459"/>
      <c r="D50" s="357">
        <f>D51</f>
        <v>6.6250276283798719</v>
      </c>
      <c r="E50" s="357">
        <f>E51</f>
        <v>18.743288590604028</v>
      </c>
      <c r="F50" s="357">
        <f>F51</f>
        <v>14.688861985472155</v>
      </c>
      <c r="G50" s="357">
        <f>G51</f>
        <v>11.945547073791349</v>
      </c>
      <c r="H50" s="357">
        <f>H51</f>
        <v>26.757437070938217</v>
      </c>
      <c r="I50" s="357">
        <f t="shared" ref="I50:N50" si="10">I52</f>
        <v>5.8088235294117645</v>
      </c>
      <c r="J50" s="357">
        <f t="shared" si="10"/>
        <v>5.2932001223366294</v>
      </c>
      <c r="K50" s="357">
        <f t="shared" si="10"/>
        <v>4.4393752206141901</v>
      </c>
      <c r="L50" s="357">
        <f t="shared" si="10"/>
        <v>6.6841709015622062</v>
      </c>
      <c r="M50" s="357">
        <f t="shared" si="10"/>
        <v>5.1408189735037988</v>
      </c>
      <c r="N50" s="357">
        <f t="shared" si="10"/>
        <v>6.5645994832041348</v>
      </c>
      <c r="O50" s="358">
        <f>O51+O52+O53</f>
        <v>0</v>
      </c>
      <c r="P50" s="357">
        <f>P53</f>
        <v>6.247588424437299</v>
      </c>
      <c r="Q50" s="357">
        <f>Q53</f>
        <v>5.2971669680530438</v>
      </c>
      <c r="R50" s="357">
        <f>R53</f>
        <v>6.1647307286166839</v>
      </c>
      <c r="S50" s="269"/>
    </row>
    <row r="51" spans="1:19" ht="18" customHeight="1">
      <c r="A51" s="186"/>
      <c r="B51" s="227" t="s">
        <v>135</v>
      </c>
      <c r="C51" s="460">
        <f t="shared" ref="C51:H51" si="11">C22/C17</f>
        <v>8.2131069122219564</v>
      </c>
      <c r="D51" s="361">
        <f t="shared" si="11"/>
        <v>6.6250276283798719</v>
      </c>
      <c r="E51" s="361">
        <f>E22/E17</f>
        <v>18.743288590604028</v>
      </c>
      <c r="F51" s="361">
        <f t="shared" si="11"/>
        <v>14.688861985472155</v>
      </c>
      <c r="G51" s="361">
        <f t="shared" si="11"/>
        <v>11.945547073791349</v>
      </c>
      <c r="H51" s="361">
        <f t="shared" si="11"/>
        <v>26.757437070938217</v>
      </c>
      <c r="I51" s="359"/>
      <c r="J51" s="359"/>
      <c r="K51" s="359"/>
      <c r="L51" s="359"/>
      <c r="M51" s="351"/>
      <c r="N51" s="351"/>
      <c r="O51" s="359"/>
      <c r="P51" s="361"/>
      <c r="Q51" s="361"/>
      <c r="R51" s="447"/>
    </row>
    <row r="52" spans="1:19" ht="18" customHeight="1">
      <c r="A52" s="186"/>
      <c r="B52" s="197" t="s">
        <v>202</v>
      </c>
      <c r="C52" s="460">
        <f>C23/C18</f>
        <v>5.3207018700057667</v>
      </c>
      <c r="D52" s="359"/>
      <c r="E52" s="359"/>
      <c r="F52" s="359"/>
      <c r="G52" s="359"/>
      <c r="H52" s="359"/>
      <c r="I52" s="361">
        <f t="shared" ref="I52:N52" si="12">I23/I18</f>
        <v>5.8088235294117645</v>
      </c>
      <c r="J52" s="361">
        <f t="shared" si="12"/>
        <v>5.2932001223366294</v>
      </c>
      <c r="K52" s="361">
        <f t="shared" si="12"/>
        <v>4.4393752206141901</v>
      </c>
      <c r="L52" s="361">
        <f t="shared" si="12"/>
        <v>6.6841709015622062</v>
      </c>
      <c r="M52" s="361">
        <f t="shared" si="12"/>
        <v>5.1408189735037988</v>
      </c>
      <c r="N52" s="361">
        <f t="shared" si="12"/>
        <v>6.5645994832041348</v>
      </c>
      <c r="O52" s="359"/>
      <c r="P52" s="361"/>
      <c r="Q52" s="361"/>
      <c r="R52" s="447"/>
    </row>
    <row r="53" spans="1:19" ht="18" customHeight="1">
      <c r="A53" s="189"/>
      <c r="B53" s="229" t="s">
        <v>134</v>
      </c>
      <c r="C53" s="462">
        <f>C24/C19</f>
        <v>5.7204371228184634</v>
      </c>
      <c r="D53" s="362"/>
      <c r="E53" s="362"/>
      <c r="F53" s="362"/>
      <c r="G53" s="362"/>
      <c r="H53" s="362"/>
      <c r="I53" s="362"/>
      <c r="J53" s="362"/>
      <c r="K53" s="362"/>
      <c r="L53" s="362"/>
      <c r="M53" s="355"/>
      <c r="N53" s="355"/>
      <c r="O53" s="362"/>
      <c r="P53" s="363">
        <f>P24/P19</f>
        <v>6.247588424437299</v>
      </c>
      <c r="Q53" s="363">
        <f>Q24/Q19</f>
        <v>5.2971669680530438</v>
      </c>
      <c r="R53" s="448">
        <f>R24/R19</f>
        <v>6.1647307286166839</v>
      </c>
    </row>
    <row r="54" spans="1:19" ht="21.95" customHeight="1">
      <c r="B54" s="14"/>
    </row>
    <row r="55" spans="1:19" ht="15.75">
      <c r="B55" s="9"/>
      <c r="D55" s="336"/>
      <c r="E55" s="324"/>
    </row>
    <row r="56" spans="1:19">
      <c r="D56" s="337"/>
    </row>
    <row r="57" spans="1:19">
      <c r="D57" s="338"/>
    </row>
    <row r="58" spans="1:19">
      <c r="D58" s="338"/>
      <c r="E58" s="124"/>
      <c r="F58" s="124"/>
    </row>
    <row r="59" spans="1:19">
      <c r="E59" s="124"/>
      <c r="F59" s="124"/>
    </row>
    <row r="60" spans="1:19">
      <c r="E60" s="124"/>
      <c r="F60" s="124"/>
    </row>
    <row r="61" spans="1:19">
      <c r="E61" s="124"/>
      <c r="F61" s="124"/>
    </row>
    <row r="63" spans="1:19" ht="15.75">
      <c r="B63" s="191"/>
      <c r="C63" s="192"/>
    </row>
    <row r="64" spans="1:19" ht="15.75">
      <c r="C64" s="193"/>
    </row>
    <row r="65" spans="2:4">
      <c r="C65" s="1054"/>
      <c r="D65" s="1054"/>
    </row>
    <row r="66" spans="2:4" ht="15.75">
      <c r="B66" s="191"/>
      <c r="C66" s="192"/>
    </row>
    <row r="67" spans="2:4" ht="15.75">
      <c r="C67" s="194"/>
    </row>
  </sheetData>
  <mergeCells count="2">
    <mergeCell ref="A2:R2"/>
    <mergeCell ref="C65:D65"/>
  </mergeCells>
  <phoneticPr fontId="14" type="noConversion"/>
  <pageMargins left="0.2" right="0.2" top="0.53" bottom="0.8" header="0.4" footer="0.38"/>
  <pageSetup paperSize="9" orientation="landscape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W205"/>
  <sheetViews>
    <sheetView topLeftCell="A188" zoomScaleNormal="100" workbookViewId="0">
      <selection activeCell="G191" sqref="G191:H191"/>
    </sheetView>
  </sheetViews>
  <sheetFormatPr defaultColWidth="9" defaultRowHeight="5.65" customHeight="1"/>
  <cols>
    <col min="1" max="1" width="4.25" style="1517" customWidth="1"/>
    <col min="2" max="2" width="37.75" style="195" customWidth="1"/>
    <col min="3" max="3" width="8" style="994" customWidth="1"/>
    <col min="4" max="4" width="10.25" style="1520" customWidth="1"/>
    <col min="5" max="5" width="9.625" style="908" customWidth="1"/>
    <col min="6" max="6" width="7.125" style="1520" customWidth="1"/>
    <col min="7" max="7" width="9.375" style="908" customWidth="1"/>
    <col min="8" max="8" width="6.125" style="1333" customWidth="1"/>
    <col min="9" max="9" width="3.5" style="687" hidden="1" customWidth="1"/>
    <col min="10" max="10" width="10.625" style="687" hidden="1" customWidth="1"/>
    <col min="11" max="11" width="6.5" style="687" hidden="1" customWidth="1"/>
    <col min="12" max="12" width="5.625" style="687" hidden="1" customWidth="1"/>
    <col min="13" max="13" width="4.75" style="687" hidden="1" customWidth="1"/>
    <col min="14" max="14" width="5.125" style="687" hidden="1" customWidth="1"/>
    <col min="15" max="15" width="4.375" style="687" hidden="1" customWidth="1"/>
    <col min="16" max="16" width="4.5" style="687" hidden="1" customWidth="1"/>
    <col min="17" max="17" width="4.875" style="687" hidden="1" customWidth="1"/>
    <col min="18" max="18" width="6.125" style="687" hidden="1" customWidth="1"/>
    <col min="19" max="20" width="6" style="687" hidden="1" customWidth="1"/>
    <col min="21" max="21" width="5.25" style="687" hidden="1" customWidth="1"/>
    <col min="22" max="22" width="5" style="687" hidden="1" customWidth="1"/>
    <col min="23" max="23" width="5.125" style="687" hidden="1" customWidth="1"/>
    <col min="24" max="24" width="4.75" style="687" hidden="1" customWidth="1"/>
    <col min="25" max="25" width="4" style="687" hidden="1" customWidth="1"/>
    <col min="26" max="29" width="0" style="687" hidden="1" customWidth="1"/>
    <col min="30" max="30" width="9.125" style="687" hidden="1" customWidth="1"/>
    <col min="31" max="31" width="10.75" style="687" hidden="1" customWidth="1"/>
    <col min="32" max="32" width="12.375" style="687" hidden="1" customWidth="1"/>
    <col min="33" max="33" width="11.75" style="687" hidden="1" customWidth="1"/>
    <col min="34" max="69" width="0" style="687" hidden="1" customWidth="1"/>
    <col min="70" max="16384" width="9" style="687"/>
  </cols>
  <sheetData>
    <row r="1" spans="1:31" ht="16.5">
      <c r="A1" s="1484" t="s">
        <v>674</v>
      </c>
      <c r="B1" s="1484"/>
      <c r="C1" s="1484"/>
      <c r="D1" s="1484"/>
      <c r="E1" s="1484"/>
      <c r="F1" s="1484"/>
      <c r="G1" s="1484"/>
      <c r="H1" s="1484"/>
      <c r="I1" s="1485"/>
    </row>
    <row r="2" spans="1:31" ht="21.75" customHeight="1">
      <c r="A2" s="1486" t="s">
        <v>930</v>
      </c>
      <c r="B2" s="1486"/>
      <c r="C2" s="1486"/>
      <c r="D2" s="1486"/>
      <c r="E2" s="1486"/>
      <c r="F2" s="1486"/>
      <c r="G2" s="1486"/>
      <c r="H2" s="1486"/>
    </row>
    <row r="3" spans="1:31" ht="18" customHeight="1">
      <c r="A3" s="1487"/>
      <c r="B3" s="1487"/>
      <c r="C3" s="1487"/>
      <c r="D3" s="1487"/>
      <c r="E3" s="1487"/>
      <c r="F3" s="1487"/>
      <c r="G3" s="1487"/>
      <c r="H3" s="1487"/>
    </row>
    <row r="4" spans="1:31" ht="28.5" customHeight="1">
      <c r="A4" s="1473" t="s">
        <v>305</v>
      </c>
      <c r="B4" s="1437" t="s">
        <v>306</v>
      </c>
      <c r="C4" s="1332"/>
      <c r="D4" s="1332"/>
      <c r="E4" s="1437"/>
      <c r="F4" s="1332"/>
      <c r="G4" s="705"/>
      <c r="H4" s="705"/>
    </row>
    <row r="5" spans="1:31" ht="53.25" customHeight="1">
      <c r="A5" s="1334" t="s">
        <v>14</v>
      </c>
      <c r="B5" s="1335" t="s">
        <v>307</v>
      </c>
      <c r="C5" s="1335" t="s">
        <v>601</v>
      </c>
      <c r="D5" s="1058" t="s">
        <v>899</v>
      </c>
      <c r="E5" s="1059"/>
      <c r="F5" s="1058" t="s">
        <v>900</v>
      </c>
      <c r="G5" s="1059"/>
      <c r="H5" s="1335" t="s">
        <v>308</v>
      </c>
      <c r="I5" s="40"/>
    </row>
    <row r="6" spans="1:31" ht="15" customHeight="1">
      <c r="A6" s="1336"/>
      <c r="B6" s="1337"/>
      <c r="C6" s="1337"/>
      <c r="D6" s="938" t="s">
        <v>182</v>
      </c>
      <c r="E6" s="938" t="s">
        <v>183</v>
      </c>
      <c r="F6" s="938" t="s">
        <v>182</v>
      </c>
      <c r="G6" s="907" t="s">
        <v>183</v>
      </c>
      <c r="H6" s="1337"/>
      <c r="I6" s="40"/>
    </row>
    <row r="7" spans="1:31" s="691" customFormat="1" ht="20.100000000000001" customHeight="1">
      <c r="A7" s="1338">
        <v>1</v>
      </c>
      <c r="B7" s="230" t="s">
        <v>171</v>
      </c>
      <c r="C7" s="1896" t="s">
        <v>309</v>
      </c>
      <c r="D7" s="1438">
        <f>BTN!G12</f>
        <v>3</v>
      </c>
      <c r="E7" s="213">
        <v>0</v>
      </c>
      <c r="F7" s="1438">
        <v>10</v>
      </c>
      <c r="G7" s="213">
        <v>0</v>
      </c>
      <c r="H7" s="2118">
        <f>D7-F7</f>
        <v>-7</v>
      </c>
      <c r="I7" s="690"/>
      <c r="J7" s="1474"/>
      <c r="AE7" s="1488"/>
    </row>
    <row r="8" spans="1:31" s="691" customFormat="1" ht="20.100000000000001" customHeight="1">
      <c r="A8" s="1339">
        <v>2</v>
      </c>
      <c r="B8" s="227" t="s">
        <v>310</v>
      </c>
      <c r="C8" s="934" t="s">
        <v>309</v>
      </c>
      <c r="D8" s="213">
        <v>0</v>
      </c>
      <c r="E8" s="213">
        <v>0</v>
      </c>
      <c r="F8" s="1438">
        <v>8</v>
      </c>
      <c r="G8" s="213">
        <v>0</v>
      </c>
      <c r="H8" s="2118">
        <f>D8-F8</f>
        <v>-8</v>
      </c>
      <c r="I8" s="690"/>
      <c r="J8" s="1474"/>
    </row>
    <row r="9" spans="1:31" s="691" customFormat="1" ht="20.100000000000001" customHeight="1">
      <c r="A9" s="1338">
        <v>3</v>
      </c>
      <c r="B9" s="227" t="s">
        <v>173</v>
      </c>
      <c r="C9" s="934" t="s">
        <v>309</v>
      </c>
      <c r="D9" s="1438">
        <f>BTN!K12</f>
        <v>1733</v>
      </c>
      <c r="E9" s="213">
        <v>0</v>
      </c>
      <c r="F9" s="1438">
        <v>2704</v>
      </c>
      <c r="G9" s="213">
        <v>0</v>
      </c>
      <c r="H9" s="2118">
        <f t="shared" ref="H9:H26" si="0">D9-F9</f>
        <v>-971</v>
      </c>
      <c r="I9" s="690"/>
    </row>
    <row r="10" spans="1:31" s="691" customFormat="1" ht="20.100000000000001" customHeight="1">
      <c r="A10" s="1339">
        <v>4</v>
      </c>
      <c r="B10" s="227" t="s">
        <v>170</v>
      </c>
      <c r="C10" s="934" t="s">
        <v>309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690"/>
    </row>
    <row r="11" spans="1:31" s="691" customFormat="1" ht="20.100000000000001" customHeight="1">
      <c r="A11" s="1338">
        <v>5</v>
      </c>
      <c r="B11" s="227" t="s">
        <v>860</v>
      </c>
      <c r="C11" s="760" t="s">
        <v>311</v>
      </c>
      <c r="D11" s="1438">
        <v>1</v>
      </c>
      <c r="E11" s="213">
        <v>0</v>
      </c>
      <c r="F11" s="1438">
        <v>6</v>
      </c>
      <c r="G11" s="213">
        <v>0</v>
      </c>
      <c r="H11" s="213">
        <v>0</v>
      </c>
      <c r="I11" s="690"/>
    </row>
    <row r="12" spans="1:31" s="691" customFormat="1" ht="20.100000000000001" customHeight="1">
      <c r="A12" s="1339">
        <v>6</v>
      </c>
      <c r="B12" s="227" t="s">
        <v>810</v>
      </c>
      <c r="C12" s="760" t="s">
        <v>311</v>
      </c>
      <c r="D12" s="1438">
        <v>33</v>
      </c>
      <c r="E12" s="213">
        <v>0</v>
      </c>
      <c r="F12" s="1438">
        <v>12</v>
      </c>
      <c r="G12" s="213">
        <v>0</v>
      </c>
      <c r="H12" s="213">
        <v>0</v>
      </c>
      <c r="I12" s="690"/>
      <c r="J12" s="1474"/>
    </row>
    <row r="13" spans="1:31" s="691" customFormat="1" ht="20.100000000000001" customHeight="1">
      <c r="A13" s="1338">
        <v>7</v>
      </c>
      <c r="B13" s="227" t="s">
        <v>312</v>
      </c>
      <c r="C13" s="760" t="s">
        <v>311</v>
      </c>
      <c r="D13" s="1438">
        <v>3114</v>
      </c>
      <c r="E13" s="1438">
        <v>2</v>
      </c>
      <c r="F13" s="1438">
        <v>2854</v>
      </c>
      <c r="G13" s="213">
        <v>0</v>
      </c>
      <c r="H13" s="2118">
        <f t="shared" si="0"/>
        <v>260</v>
      </c>
      <c r="I13" s="690"/>
      <c r="J13" s="1474"/>
    </row>
    <row r="14" spans="1:31" s="691" customFormat="1" ht="20.100000000000001" customHeight="1">
      <c r="A14" s="1339">
        <v>8</v>
      </c>
      <c r="B14" s="227" t="s">
        <v>313</v>
      </c>
      <c r="C14" s="760" t="s">
        <v>311</v>
      </c>
      <c r="D14" s="213">
        <v>0</v>
      </c>
      <c r="E14" s="213">
        <v>0</v>
      </c>
      <c r="F14" s="1438">
        <v>1</v>
      </c>
      <c r="G14" s="213">
        <v>0</v>
      </c>
      <c r="H14" s="2118">
        <f t="shared" si="0"/>
        <v>-1</v>
      </c>
      <c r="I14" s="690"/>
      <c r="J14" s="1488"/>
    </row>
    <row r="15" spans="1:31" s="691" customFormat="1" ht="20.100000000000001" customHeight="1">
      <c r="A15" s="1338">
        <v>9</v>
      </c>
      <c r="B15" s="227" t="s">
        <v>179</v>
      </c>
      <c r="C15" s="760" t="s">
        <v>311</v>
      </c>
      <c r="D15" s="1438">
        <f>BTN!Y12</f>
        <v>225</v>
      </c>
      <c r="E15" s="213">
        <v>0</v>
      </c>
      <c r="F15" s="1438">
        <v>818</v>
      </c>
      <c r="G15" s="213">
        <v>0</v>
      </c>
      <c r="H15" s="2118">
        <f t="shared" si="0"/>
        <v>-593</v>
      </c>
      <c r="I15" s="690"/>
      <c r="J15" s="1488"/>
    </row>
    <row r="16" spans="1:31" s="691" customFormat="1" ht="20.100000000000001" customHeight="1">
      <c r="A16" s="1339">
        <v>10</v>
      </c>
      <c r="B16" s="227" t="s">
        <v>185</v>
      </c>
      <c r="C16" s="760" t="s">
        <v>311</v>
      </c>
      <c r="D16" s="213">
        <f>BTN!C23</f>
        <v>0</v>
      </c>
      <c r="E16" s="213">
        <v>0</v>
      </c>
      <c r="F16" s="930">
        <v>0</v>
      </c>
      <c r="G16" s="213">
        <v>0</v>
      </c>
      <c r="H16" s="213">
        <v>0</v>
      </c>
      <c r="I16" s="690"/>
      <c r="J16" s="1488"/>
    </row>
    <row r="17" spans="1:73" s="691" customFormat="1" ht="20.100000000000001" customHeight="1">
      <c r="A17" s="1338">
        <v>11</v>
      </c>
      <c r="B17" s="227" t="s">
        <v>314</v>
      </c>
      <c r="C17" s="760" t="s">
        <v>311</v>
      </c>
      <c r="D17" s="213">
        <v>0</v>
      </c>
      <c r="E17" s="213">
        <v>0</v>
      </c>
      <c r="F17" s="930">
        <v>0</v>
      </c>
      <c r="G17" s="213">
        <v>0</v>
      </c>
      <c r="H17" s="213">
        <v>0</v>
      </c>
      <c r="I17" s="690"/>
    </row>
    <row r="18" spans="1:73" s="691" customFormat="1" ht="20.100000000000001" customHeight="1">
      <c r="A18" s="1339">
        <v>12</v>
      </c>
      <c r="B18" s="227" t="s">
        <v>657</v>
      </c>
      <c r="C18" s="760" t="s">
        <v>311</v>
      </c>
      <c r="D18" s="213">
        <v>0</v>
      </c>
      <c r="E18" s="213">
        <v>0</v>
      </c>
      <c r="F18" s="1438">
        <v>6</v>
      </c>
      <c r="G18" s="213">
        <v>0</v>
      </c>
      <c r="H18" s="2118">
        <f t="shared" si="0"/>
        <v>-6</v>
      </c>
      <c r="I18" s="690"/>
    </row>
    <row r="19" spans="1:73" s="691" customFormat="1" ht="20.100000000000001" customHeight="1">
      <c r="A19" s="1338">
        <v>13</v>
      </c>
      <c r="B19" s="227" t="s">
        <v>315</v>
      </c>
      <c r="C19" s="760" t="s">
        <v>311</v>
      </c>
      <c r="D19" s="1438">
        <f>BTN!K23</f>
        <v>60</v>
      </c>
      <c r="E19" s="213">
        <v>0</v>
      </c>
      <c r="F19" s="1438">
        <v>122</v>
      </c>
      <c r="G19" s="213">
        <v>0</v>
      </c>
      <c r="H19" s="2118">
        <f t="shared" si="0"/>
        <v>-62</v>
      </c>
      <c r="I19" s="690"/>
    </row>
    <row r="20" spans="1:73" s="691" customFormat="1" ht="20.100000000000001" customHeight="1">
      <c r="A20" s="1339">
        <v>14</v>
      </c>
      <c r="B20" s="227" t="s">
        <v>190</v>
      </c>
      <c r="C20" s="760" t="s">
        <v>311</v>
      </c>
      <c r="D20" s="1438">
        <f>BTN!O23</f>
        <v>3502</v>
      </c>
      <c r="E20" s="213">
        <v>0</v>
      </c>
      <c r="F20" s="1438">
        <v>4653</v>
      </c>
      <c r="G20" s="213">
        <v>0</v>
      </c>
      <c r="H20" s="2118">
        <f t="shared" si="0"/>
        <v>-1151</v>
      </c>
      <c r="I20" s="690"/>
    </row>
    <row r="21" spans="1:73" s="691" customFormat="1" ht="20.100000000000001" customHeight="1">
      <c r="A21" s="1338">
        <v>15</v>
      </c>
      <c r="B21" s="227" t="s">
        <v>316</v>
      </c>
      <c r="C21" s="760" t="s">
        <v>311</v>
      </c>
      <c r="D21" s="1438">
        <f>BTN!S23</f>
        <v>1505</v>
      </c>
      <c r="E21" s="213">
        <v>0</v>
      </c>
      <c r="F21" s="1438">
        <v>2230</v>
      </c>
      <c r="G21" s="213">
        <v>0</v>
      </c>
      <c r="H21" s="2118">
        <f>D21-F21</f>
        <v>-725</v>
      </c>
      <c r="I21" s="690"/>
    </row>
    <row r="22" spans="1:73" s="691" customFormat="1" ht="20.100000000000001" customHeight="1">
      <c r="A22" s="1339">
        <v>16</v>
      </c>
      <c r="B22" s="227" t="s">
        <v>317</v>
      </c>
      <c r="C22" s="760" t="s">
        <v>311</v>
      </c>
      <c r="D22" s="213">
        <f>BTN!G23</f>
        <v>0</v>
      </c>
      <c r="E22" s="213">
        <v>0</v>
      </c>
      <c r="F22" s="213">
        <v>0</v>
      </c>
      <c r="G22" s="213">
        <v>0</v>
      </c>
      <c r="H22" s="213">
        <v>0</v>
      </c>
      <c r="I22" s="690"/>
      <c r="J22" s="1474"/>
    </row>
    <row r="23" spans="1:73" s="691" customFormat="1" ht="20.100000000000001" customHeight="1">
      <c r="A23" s="1338">
        <v>17</v>
      </c>
      <c r="B23" s="227" t="s">
        <v>879</v>
      </c>
      <c r="C23" s="760" t="s">
        <v>311</v>
      </c>
      <c r="D23" s="1365">
        <f>BTN!M23</f>
        <v>1</v>
      </c>
      <c r="E23" s="213">
        <v>0</v>
      </c>
      <c r="F23" s="213">
        <v>0</v>
      </c>
      <c r="G23" s="213">
        <v>0</v>
      </c>
      <c r="H23" s="213">
        <v>0</v>
      </c>
      <c r="I23" s="690"/>
    </row>
    <row r="24" spans="1:73" s="691" customFormat="1" ht="20.100000000000001" customHeight="1">
      <c r="A24" s="1339">
        <v>18</v>
      </c>
      <c r="B24" s="705" t="s">
        <v>290</v>
      </c>
      <c r="C24" s="760" t="s">
        <v>311</v>
      </c>
      <c r="D24" s="1438">
        <f>BTN!O12</f>
        <v>566</v>
      </c>
      <c r="E24" s="213">
        <v>0</v>
      </c>
      <c r="F24" s="1365">
        <v>9</v>
      </c>
      <c r="G24" s="213">
        <v>0</v>
      </c>
      <c r="H24" s="2118">
        <f t="shared" si="0"/>
        <v>557</v>
      </c>
      <c r="I24" s="690"/>
    </row>
    <row r="25" spans="1:73" s="691" customFormat="1" ht="20.100000000000001" customHeight="1">
      <c r="A25" s="1338">
        <v>19</v>
      </c>
      <c r="B25" s="227" t="s">
        <v>749</v>
      </c>
      <c r="C25" s="760" t="s">
        <v>311</v>
      </c>
      <c r="D25" s="213">
        <v>0</v>
      </c>
      <c r="E25" s="213">
        <v>0</v>
      </c>
      <c r="F25" s="1365">
        <v>1</v>
      </c>
      <c r="G25" s="213">
        <v>0</v>
      </c>
      <c r="H25" s="213">
        <v>0</v>
      </c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</row>
    <row r="26" spans="1:73" s="691" customFormat="1" ht="20.100000000000001" customHeight="1">
      <c r="A26" s="1339">
        <v>20</v>
      </c>
      <c r="B26" s="228" t="s">
        <v>318</v>
      </c>
      <c r="C26" s="760" t="s">
        <v>376</v>
      </c>
      <c r="D26" s="1439">
        <f>BTN!Y23</f>
        <v>91</v>
      </c>
      <c r="E26" s="213">
        <v>0</v>
      </c>
      <c r="F26" s="1440">
        <v>27</v>
      </c>
      <c r="G26" s="213">
        <v>0</v>
      </c>
      <c r="H26" s="2118">
        <f t="shared" si="0"/>
        <v>64</v>
      </c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</row>
    <row r="27" spans="1:73" s="691" customFormat="1" ht="47.25" customHeight="1">
      <c r="A27" s="1340" t="s">
        <v>319</v>
      </c>
      <c r="B27" s="1341" t="s">
        <v>320</v>
      </c>
      <c r="C27" s="1341" t="s">
        <v>652</v>
      </c>
      <c r="D27" s="1342" t="s">
        <v>869</v>
      </c>
      <c r="E27" s="913" t="str">
        <f>D5</f>
        <v>Thực hiện
9 tháng 2022</v>
      </c>
      <c r="F27" s="913" t="s">
        <v>457</v>
      </c>
      <c r="G27" s="913" t="str">
        <f>F5</f>
        <v>Thực hiện
9 tháng 2021</v>
      </c>
      <c r="H27" s="1342" t="s">
        <v>321</v>
      </c>
      <c r="I27" s="1475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0"/>
      <c r="AA27" s="690"/>
      <c r="AB27" s="690"/>
      <c r="AC27" s="690"/>
      <c r="AD27" s="1489" t="s">
        <v>676</v>
      </c>
      <c r="AE27" s="690"/>
      <c r="AF27" s="690"/>
      <c r="AG27" s="690"/>
      <c r="AH27" s="690"/>
      <c r="AI27" s="690"/>
      <c r="AJ27" s="690"/>
      <c r="AK27" s="690"/>
      <c r="AL27" s="690"/>
      <c r="AM27" s="690"/>
      <c r="AN27" s="690"/>
      <c r="AO27" s="690"/>
      <c r="AP27" s="690"/>
      <c r="AQ27" s="690"/>
      <c r="AR27" s="690"/>
      <c r="AS27" s="690"/>
      <c r="AT27" s="690"/>
      <c r="AU27" s="690"/>
      <c r="AV27" s="690"/>
      <c r="AW27" s="690"/>
      <c r="AX27" s="690"/>
      <c r="AY27" s="690"/>
      <c r="AZ27" s="690"/>
      <c r="BA27" s="690"/>
      <c r="BB27" s="690"/>
      <c r="BC27" s="690"/>
      <c r="BD27" s="690"/>
      <c r="BE27" s="690"/>
      <c r="BF27" s="690"/>
      <c r="BG27" s="690"/>
      <c r="BH27" s="690"/>
      <c r="BI27" s="690"/>
      <c r="BJ27" s="690"/>
      <c r="BK27" s="690"/>
      <c r="BL27" s="690"/>
      <c r="BM27" s="690"/>
      <c r="BN27" s="690"/>
      <c r="BO27" s="690"/>
      <c r="BP27" s="690"/>
      <c r="BQ27" s="690"/>
      <c r="BR27" s="690"/>
      <c r="BS27" s="690"/>
      <c r="BT27" s="690"/>
      <c r="BU27" s="690"/>
    </row>
    <row r="28" spans="1:73" s="691" customFormat="1" ht="20.100000000000001" customHeight="1">
      <c r="A28" s="1343" t="s">
        <v>322</v>
      </c>
      <c r="B28" s="1344" t="s">
        <v>832</v>
      </c>
      <c r="C28" s="1345"/>
      <c r="D28" s="1345"/>
      <c r="E28" s="1345"/>
      <c r="F28" s="1345"/>
      <c r="G28" s="1345"/>
      <c r="H28" s="1346"/>
      <c r="I28" s="690"/>
    </row>
    <row r="29" spans="1:73" s="691" customFormat="1" ht="20.100000000000001" customHeight="1">
      <c r="A29" s="1347">
        <v>1</v>
      </c>
      <c r="B29" s="227" t="s">
        <v>323</v>
      </c>
      <c r="C29" s="760" t="s">
        <v>324</v>
      </c>
      <c r="D29" s="1348">
        <v>25000</v>
      </c>
      <c r="E29" s="903">
        <v>18581</v>
      </c>
      <c r="F29" s="931">
        <f>E29/D29*100</f>
        <v>74.323999999999998</v>
      </c>
      <c r="G29" s="903">
        <v>11957</v>
      </c>
      <c r="H29" s="1408">
        <f>E29/G29*100-100</f>
        <v>55.398511332273983</v>
      </c>
      <c r="I29" s="690"/>
    </row>
    <row r="30" spans="1:73" s="691" customFormat="1" ht="20.100000000000001" customHeight="1">
      <c r="A30" s="1347"/>
      <c r="B30" s="227" t="s">
        <v>325</v>
      </c>
      <c r="C30" s="760"/>
      <c r="D30" s="1348"/>
      <c r="E30" s="903">
        <v>0</v>
      </c>
      <c r="F30" s="931"/>
      <c r="G30" s="903">
        <v>0</v>
      </c>
      <c r="H30" s="1408"/>
      <c r="I30" s="690"/>
    </row>
    <row r="31" spans="1:73" s="691" customFormat="1" ht="20.100000000000001" customHeight="1">
      <c r="A31" s="1347">
        <v>2</v>
      </c>
      <c r="B31" s="227" t="s">
        <v>621</v>
      </c>
      <c r="C31" s="760" t="s">
        <v>326</v>
      </c>
      <c r="D31" s="1348">
        <f>D32+D33+D34</f>
        <v>500</v>
      </c>
      <c r="E31" s="231">
        <f>SUM(E32:E34)</f>
        <v>27</v>
      </c>
      <c r="F31" s="931">
        <f t="shared" ref="F31:F33" si="1">E31/D31*100</f>
        <v>5.4</v>
      </c>
      <c r="G31" s="903">
        <f>SUM(G32:G34)</f>
        <v>45</v>
      </c>
      <c r="H31" s="1408">
        <f t="shared" ref="H31:H34" si="2">E31/G31*100-100</f>
        <v>-40</v>
      </c>
      <c r="I31" s="690"/>
    </row>
    <row r="32" spans="1:73" s="691" customFormat="1" ht="20.100000000000001" customHeight="1">
      <c r="A32" s="1347"/>
      <c r="B32" s="1349" t="s">
        <v>454</v>
      </c>
      <c r="C32" s="760" t="s">
        <v>327</v>
      </c>
      <c r="D32" s="1350">
        <v>50</v>
      </c>
      <c r="E32" s="771">
        <v>0</v>
      </c>
      <c r="F32" s="931">
        <f t="shared" si="1"/>
        <v>0</v>
      </c>
      <c r="G32" s="771">
        <v>0</v>
      </c>
      <c r="H32" s="771">
        <v>0</v>
      </c>
      <c r="I32" s="690"/>
    </row>
    <row r="33" spans="1:33" s="691" customFormat="1" ht="20.100000000000001" customHeight="1">
      <c r="A33" s="1347"/>
      <c r="B33" s="1349" t="s">
        <v>595</v>
      </c>
      <c r="C33" s="760" t="s">
        <v>327</v>
      </c>
      <c r="D33" s="1350">
        <v>400</v>
      </c>
      <c r="E33" s="1407">
        <v>27</v>
      </c>
      <c r="F33" s="931">
        <f t="shared" si="1"/>
        <v>6.75</v>
      </c>
      <c r="G33" s="771">
        <v>40</v>
      </c>
      <c r="H33" s="1408">
        <f t="shared" si="2"/>
        <v>-32.5</v>
      </c>
      <c r="I33" s="690"/>
    </row>
    <row r="34" spans="1:33" s="691" customFormat="1" ht="20.100000000000001" customHeight="1">
      <c r="A34" s="1347"/>
      <c r="B34" s="1349" t="s">
        <v>455</v>
      </c>
      <c r="C34" s="760" t="s">
        <v>327</v>
      </c>
      <c r="D34" s="1350">
        <v>50</v>
      </c>
      <c r="E34" s="771">
        <v>0</v>
      </c>
      <c r="F34" s="1351">
        <f t="shared" ref="F34:F37" si="3">E34/D34*100</f>
        <v>0</v>
      </c>
      <c r="G34" s="771">
        <v>5</v>
      </c>
      <c r="H34" s="1408">
        <f t="shared" si="2"/>
        <v>-100</v>
      </c>
      <c r="I34" s="690"/>
    </row>
    <row r="35" spans="1:33" s="40" customFormat="1" ht="20.100000000000001" customHeight="1">
      <c r="A35" s="1352">
        <v>3</v>
      </c>
      <c r="B35" s="230" t="s">
        <v>584</v>
      </c>
      <c r="C35" s="760" t="s">
        <v>376</v>
      </c>
      <c r="D35" s="1353">
        <f>D36+D37</f>
        <v>13000</v>
      </c>
      <c r="E35" s="1353">
        <f>SUM(E36:E37)</f>
        <v>0</v>
      </c>
      <c r="F35" s="1351">
        <f t="shared" si="3"/>
        <v>0</v>
      </c>
      <c r="G35" s="903">
        <f>G37+G36</f>
        <v>0</v>
      </c>
      <c r="H35" s="771">
        <v>0</v>
      </c>
      <c r="I35" s="1490"/>
      <c r="Z35" s="1491"/>
      <c r="AG35" s="1492"/>
    </row>
    <row r="36" spans="1:33" s="40" customFormat="1" ht="20.100000000000001" customHeight="1">
      <c r="A36" s="760"/>
      <c r="B36" s="1349" t="s">
        <v>585</v>
      </c>
      <c r="C36" s="1367" t="s">
        <v>327</v>
      </c>
      <c r="D36" s="1354">
        <v>3000</v>
      </c>
      <c r="E36" s="771">
        <v>0</v>
      </c>
      <c r="F36" s="1351">
        <f t="shared" si="3"/>
        <v>0</v>
      </c>
      <c r="G36" s="771">
        <v>0</v>
      </c>
      <c r="H36" s="771">
        <v>0</v>
      </c>
      <c r="I36" s="1490"/>
      <c r="Z36" s="1491"/>
    </row>
    <row r="37" spans="1:33" s="40" customFormat="1" ht="20.100000000000001" customHeight="1">
      <c r="A37" s="935"/>
      <c r="B37" s="1355" t="s">
        <v>586</v>
      </c>
      <c r="C37" s="2119" t="s">
        <v>327</v>
      </c>
      <c r="D37" s="1356">
        <v>10000</v>
      </c>
      <c r="E37" s="914">
        <v>0</v>
      </c>
      <c r="F37" s="1357">
        <f t="shared" si="3"/>
        <v>0</v>
      </c>
      <c r="G37" s="914">
        <v>0</v>
      </c>
      <c r="H37" s="914">
        <v>0</v>
      </c>
      <c r="I37" s="1490"/>
      <c r="Z37" s="1491"/>
    </row>
    <row r="38" spans="1:33" s="691" customFormat="1" ht="20.100000000000001" customHeight="1">
      <c r="A38" s="1358" t="s">
        <v>329</v>
      </c>
      <c r="B38" s="1344" t="s">
        <v>744</v>
      </c>
      <c r="C38" s="1345"/>
      <c r="D38" s="1345"/>
      <c r="E38" s="1345"/>
      <c r="F38" s="1345"/>
      <c r="G38" s="1345"/>
      <c r="H38" s="1346"/>
      <c r="I38" s="690"/>
    </row>
    <row r="39" spans="1:33" s="691" customFormat="1" ht="20.100000000000001" customHeight="1">
      <c r="A39" s="1359">
        <v>1</v>
      </c>
      <c r="B39" s="228" t="s">
        <v>330</v>
      </c>
      <c r="C39" s="937" t="s">
        <v>326</v>
      </c>
      <c r="D39" s="937">
        <v>47</v>
      </c>
      <c r="E39" s="937">
        <v>45</v>
      </c>
      <c r="F39" s="1360">
        <f t="shared" ref="F39:F74" si="4">E39/D39*100</f>
        <v>95.744680851063833</v>
      </c>
      <c r="G39" s="903">
        <v>45</v>
      </c>
      <c r="H39" s="2120">
        <f>E39/G39*100-100</f>
        <v>0</v>
      </c>
      <c r="I39" s="690"/>
    </row>
    <row r="40" spans="1:33" s="691" customFormat="1" ht="20.100000000000001" customHeight="1">
      <c r="A40" s="1347">
        <v>2</v>
      </c>
      <c r="B40" s="227" t="s">
        <v>331</v>
      </c>
      <c r="C40" s="760" t="s">
        <v>376</v>
      </c>
      <c r="D40" s="1365">
        <f>SUM(D41:D43)</f>
        <v>96</v>
      </c>
      <c r="E40" s="1365">
        <f>SUM(E41:E43)</f>
        <v>54</v>
      </c>
      <c r="F40" s="1360">
        <f t="shared" si="4"/>
        <v>56.25</v>
      </c>
      <c r="G40" s="213">
        <f>SUM(G41:G43)</f>
        <v>11</v>
      </c>
      <c r="H40" s="903">
        <v>0</v>
      </c>
      <c r="I40" s="690"/>
    </row>
    <row r="41" spans="1:33" s="691" customFormat="1" ht="20.100000000000001" customHeight="1">
      <c r="A41" s="1347"/>
      <c r="B41" s="1349" t="s">
        <v>774</v>
      </c>
      <c r="C41" s="760" t="s">
        <v>376</v>
      </c>
      <c r="D41" s="903">
        <v>0</v>
      </c>
      <c r="E41" s="771">
        <v>0</v>
      </c>
      <c r="F41" s="903">
        <v>0</v>
      </c>
      <c r="G41" s="903">
        <v>0</v>
      </c>
      <c r="H41" s="903">
        <v>0</v>
      </c>
      <c r="I41" s="690"/>
    </row>
    <row r="42" spans="1:33" s="691" customFormat="1" ht="20.100000000000001" customHeight="1">
      <c r="A42" s="1347"/>
      <c r="B42" s="1349" t="s">
        <v>459</v>
      </c>
      <c r="C42" s="760" t="s">
        <v>376</v>
      </c>
      <c r="D42" s="1367">
        <v>54</v>
      </c>
      <c r="E42" s="1367">
        <v>54</v>
      </c>
      <c r="F42" s="931">
        <f t="shared" si="4"/>
        <v>100</v>
      </c>
      <c r="G42" s="903">
        <v>0</v>
      </c>
      <c r="H42" s="903">
        <v>0</v>
      </c>
      <c r="I42" s="690"/>
      <c r="J42" s="689"/>
    </row>
    <row r="43" spans="1:33" s="691" customFormat="1" ht="20.100000000000001" customHeight="1">
      <c r="A43" s="1347"/>
      <c r="B43" s="1349" t="s">
        <v>460</v>
      </c>
      <c r="C43" s="760" t="s">
        <v>376</v>
      </c>
      <c r="D43" s="1367">
        <v>42</v>
      </c>
      <c r="E43" s="771">
        <v>0</v>
      </c>
      <c r="F43" s="931">
        <f t="shared" si="4"/>
        <v>0</v>
      </c>
      <c r="G43" s="903">
        <v>11</v>
      </c>
      <c r="H43" s="903">
        <v>0</v>
      </c>
      <c r="I43" s="690"/>
    </row>
    <row r="44" spans="1:33" s="691" customFormat="1" ht="20.100000000000001" customHeight="1">
      <c r="A44" s="1361" t="s">
        <v>332</v>
      </c>
      <c r="B44" s="1362" t="s">
        <v>833</v>
      </c>
      <c r="C44" s="1363"/>
      <c r="D44" s="1363"/>
      <c r="E44" s="1363"/>
      <c r="F44" s="1363"/>
      <c r="G44" s="1363"/>
      <c r="H44" s="1364"/>
      <c r="I44" s="690"/>
    </row>
    <row r="45" spans="1:33" s="691" customFormat="1" ht="21" customHeight="1">
      <c r="A45" s="1347">
        <v>1</v>
      </c>
      <c r="B45" s="227" t="s">
        <v>882</v>
      </c>
      <c r="C45" s="760" t="s">
        <v>326</v>
      </c>
      <c r="D45" s="1365">
        <f>D46+D47</f>
        <v>3207</v>
      </c>
      <c r="E45" s="903">
        <f>E46+E47</f>
        <v>3218</v>
      </c>
      <c r="F45" s="931">
        <f>E45/D45*100</f>
        <v>100.3429996881821</v>
      </c>
      <c r="G45" s="1441">
        <f>SUM(G46:G47)</f>
        <v>3237</v>
      </c>
      <c r="H45" s="1408">
        <f t="shared" ref="H45:H54" si="5">E45/G45*100-100</f>
        <v>-0.58696323756565505</v>
      </c>
      <c r="I45" s="690"/>
    </row>
    <row r="46" spans="1:33" s="691" customFormat="1" ht="21" customHeight="1">
      <c r="A46" s="1347"/>
      <c r="B46" s="1349" t="s">
        <v>412</v>
      </c>
      <c r="C46" s="760" t="s">
        <v>326</v>
      </c>
      <c r="D46" s="1366">
        <f>tamthan!F14</f>
        <v>1552</v>
      </c>
      <c r="E46" s="771">
        <f>tamthan!G14</f>
        <v>1571</v>
      </c>
      <c r="F46" s="931">
        <f t="shared" ref="F46:F54" si="6">E46/D46*100</f>
        <v>101.2242268041237</v>
      </c>
      <c r="G46" s="1442">
        <v>1557</v>
      </c>
      <c r="H46" s="2121">
        <f t="shared" si="5"/>
        <v>0.89916506101477012</v>
      </c>
      <c r="I46" s="690"/>
    </row>
    <row r="47" spans="1:33" s="691" customFormat="1" ht="21" customHeight="1">
      <c r="A47" s="1347"/>
      <c r="B47" s="1349" t="s">
        <v>413</v>
      </c>
      <c r="C47" s="760" t="s">
        <v>326</v>
      </c>
      <c r="D47" s="1366">
        <f>tamthan!I14</f>
        <v>1655</v>
      </c>
      <c r="E47" s="771">
        <f>tamthan!J14</f>
        <v>1647</v>
      </c>
      <c r="F47" s="931">
        <f t="shared" si="6"/>
        <v>99.516616314199396</v>
      </c>
      <c r="G47" s="1442">
        <v>1680</v>
      </c>
      <c r="H47" s="2121">
        <f t="shared" si="5"/>
        <v>-1.9642857142857224</v>
      </c>
      <c r="I47" s="690"/>
    </row>
    <row r="48" spans="1:33" s="691" customFormat="1" ht="21" customHeight="1">
      <c r="A48" s="1347">
        <v>2</v>
      </c>
      <c r="B48" s="227" t="s">
        <v>333</v>
      </c>
      <c r="C48" s="760" t="s">
        <v>326</v>
      </c>
      <c r="D48" s="760">
        <f>D49+D50</f>
        <v>75</v>
      </c>
      <c r="E48" s="1443">
        <f>E49+E50</f>
        <v>76</v>
      </c>
      <c r="F48" s="931">
        <f t="shared" si="6"/>
        <v>101.33333333333334</v>
      </c>
      <c r="G48" s="1444">
        <f>SUM(G49:G50)</f>
        <v>61</v>
      </c>
      <c r="H48" s="1408">
        <f t="shared" si="5"/>
        <v>24.590163934426229</v>
      </c>
      <c r="I48" s="690"/>
    </row>
    <row r="49" spans="1:50" s="691" customFormat="1" ht="21" customHeight="1">
      <c r="A49" s="1347"/>
      <c r="B49" s="1349" t="s">
        <v>412</v>
      </c>
      <c r="C49" s="760" t="s">
        <v>326</v>
      </c>
      <c r="D49" s="1367">
        <v>31</v>
      </c>
      <c r="E49" s="1382">
        <v>50</v>
      </c>
      <c r="F49" s="931">
        <f t="shared" si="6"/>
        <v>161.29032258064515</v>
      </c>
      <c r="G49" s="1442">
        <v>36</v>
      </c>
      <c r="H49" s="2121">
        <f t="shared" si="5"/>
        <v>38.888888888888886</v>
      </c>
      <c r="I49" s="690"/>
    </row>
    <row r="50" spans="1:50" s="691" customFormat="1" ht="21" customHeight="1">
      <c r="A50" s="1347"/>
      <c r="B50" s="1349" t="s">
        <v>413</v>
      </c>
      <c r="C50" s="760" t="s">
        <v>326</v>
      </c>
      <c r="D50" s="1367">
        <v>44</v>
      </c>
      <c r="E50" s="771">
        <v>26</v>
      </c>
      <c r="F50" s="931">
        <f t="shared" si="6"/>
        <v>59.090909090909093</v>
      </c>
      <c r="G50" s="1442">
        <v>25</v>
      </c>
      <c r="H50" s="2121">
        <f t="shared" si="5"/>
        <v>4</v>
      </c>
      <c r="I50" s="690"/>
    </row>
    <row r="51" spans="1:50" s="691" customFormat="1" ht="21" customHeight="1">
      <c r="A51" s="1347">
        <v>3</v>
      </c>
      <c r="B51" s="227" t="s">
        <v>596</v>
      </c>
      <c r="C51" s="760" t="s">
        <v>326</v>
      </c>
      <c r="D51" s="1365">
        <f>D52+D53</f>
        <v>2237</v>
      </c>
      <c r="E51" s="213">
        <f>E52+E53</f>
        <v>2313</v>
      </c>
      <c r="F51" s="931">
        <f>E51/D51*100</f>
        <v>103.39740724184175</v>
      </c>
      <c r="G51" s="1441">
        <f>G52+G53</f>
        <v>2427</v>
      </c>
      <c r="H51" s="2121">
        <f t="shared" si="5"/>
        <v>-4.6971569839307818</v>
      </c>
      <c r="I51" s="690"/>
      <c r="AD51" s="1493"/>
    </row>
    <row r="52" spans="1:50" s="691" customFormat="1" ht="21" customHeight="1">
      <c r="A52" s="1347"/>
      <c r="B52" s="1349" t="s">
        <v>412</v>
      </c>
      <c r="C52" s="760" t="s">
        <v>326</v>
      </c>
      <c r="D52" s="1366">
        <v>1073</v>
      </c>
      <c r="E52" s="771">
        <v>1124</v>
      </c>
      <c r="F52" s="931">
        <f t="shared" si="6"/>
        <v>104.75302889095992</v>
      </c>
      <c r="G52" s="1442">
        <v>1228</v>
      </c>
      <c r="H52" s="2121">
        <f t="shared" si="5"/>
        <v>-8.4690553745928412</v>
      </c>
      <c r="I52" s="690"/>
    </row>
    <row r="53" spans="1:50" s="691" customFormat="1" ht="21" customHeight="1">
      <c r="A53" s="1347"/>
      <c r="B53" s="1349" t="s">
        <v>413</v>
      </c>
      <c r="C53" s="760" t="s">
        <v>326</v>
      </c>
      <c r="D53" s="1366">
        <v>1164</v>
      </c>
      <c r="E53" s="771">
        <v>1189</v>
      </c>
      <c r="F53" s="931">
        <f t="shared" si="6"/>
        <v>102.14776632302404</v>
      </c>
      <c r="G53" s="1442">
        <v>1199</v>
      </c>
      <c r="H53" s="2121">
        <f t="shared" si="5"/>
        <v>-0.83402835696414002</v>
      </c>
      <c r="I53" s="690"/>
    </row>
    <row r="54" spans="1:50" s="691" customFormat="1" ht="21" customHeight="1">
      <c r="A54" s="1347">
        <v>4</v>
      </c>
      <c r="B54" s="227" t="s">
        <v>831</v>
      </c>
      <c r="C54" s="760" t="s">
        <v>743</v>
      </c>
      <c r="D54" s="760">
        <f>tamthan!F27</f>
        <v>146</v>
      </c>
      <c r="E54" s="903">
        <f>tamthan!G27</f>
        <v>146</v>
      </c>
      <c r="F54" s="931">
        <f t="shared" si="6"/>
        <v>100</v>
      </c>
      <c r="G54" s="1441">
        <v>147</v>
      </c>
      <c r="H54" s="1408">
        <f t="shared" si="5"/>
        <v>-0.68027210884353906</v>
      </c>
      <c r="I54" s="690"/>
    </row>
    <row r="55" spans="1:50" s="1480" customFormat="1" ht="21" customHeight="1">
      <c r="A55" s="1368" t="s">
        <v>334</v>
      </c>
      <c r="B55" s="1369" t="s">
        <v>336</v>
      </c>
      <c r="C55" s="1370"/>
      <c r="D55" s="1370"/>
      <c r="E55" s="1370"/>
      <c r="F55" s="1370"/>
      <c r="G55" s="1370"/>
      <c r="H55" s="1371"/>
      <c r="I55" s="1494"/>
      <c r="J55" s="1495"/>
      <c r="K55" s="1495"/>
      <c r="L55" s="1495"/>
      <c r="M55" s="1495"/>
      <c r="N55" s="1495"/>
      <c r="O55" s="1495"/>
      <c r="P55" s="1495"/>
      <c r="Q55" s="1495"/>
      <c r="R55" s="1495"/>
      <c r="S55" s="1495"/>
      <c r="T55" s="1495"/>
      <c r="U55" s="1495"/>
      <c r="V55" s="1495"/>
      <c r="W55" s="1495"/>
      <c r="X55" s="1495"/>
      <c r="Y55" s="1495"/>
      <c r="Z55" s="1495"/>
      <c r="AA55" s="1495"/>
      <c r="AB55" s="1495"/>
      <c r="AC55" s="1495"/>
      <c r="AD55" s="1495"/>
      <c r="AE55" s="1495"/>
      <c r="AF55" s="1495"/>
      <c r="AG55" s="1495"/>
      <c r="AH55" s="1495"/>
      <c r="AI55" s="1495"/>
      <c r="AJ55" s="1495"/>
      <c r="AK55" s="1495"/>
      <c r="AL55" s="1495"/>
      <c r="AM55" s="1495"/>
      <c r="AN55" s="1495"/>
      <c r="AO55" s="1495"/>
      <c r="AP55" s="1495"/>
      <c r="AQ55" s="1495"/>
      <c r="AR55" s="1495"/>
      <c r="AS55" s="1495"/>
      <c r="AT55" s="1495"/>
      <c r="AU55" s="1495"/>
      <c r="AV55" s="1495"/>
      <c r="AW55" s="1495"/>
      <c r="AX55" s="1495"/>
    </row>
    <row r="56" spans="1:50" s="691" customFormat="1" ht="21" customHeight="1">
      <c r="A56" s="1339">
        <v>1</v>
      </c>
      <c r="B56" s="227" t="s">
        <v>337</v>
      </c>
      <c r="C56" s="934" t="s">
        <v>326</v>
      </c>
      <c r="D56" s="566">
        <f>lao!C16</f>
        <v>16500</v>
      </c>
      <c r="E56" s="903">
        <f>lao!D16</f>
        <v>11841</v>
      </c>
      <c r="F56" s="931">
        <f t="shared" si="4"/>
        <v>71.763636363636365</v>
      </c>
      <c r="G56" s="903">
        <v>7415</v>
      </c>
      <c r="H56" s="1408">
        <f>E56/G56*100-100</f>
        <v>59.689817936614958</v>
      </c>
      <c r="I56" s="690"/>
    </row>
    <row r="57" spans="1:50" s="691" customFormat="1" ht="21" customHeight="1">
      <c r="A57" s="1339">
        <v>2</v>
      </c>
      <c r="B57" s="227" t="s">
        <v>338</v>
      </c>
      <c r="C57" s="934" t="s">
        <v>324</v>
      </c>
      <c r="D57" s="566">
        <f>lao!F16</f>
        <v>11500</v>
      </c>
      <c r="E57" s="903">
        <f>lao!G16</f>
        <v>5931</v>
      </c>
      <c r="F57" s="931">
        <f t="shared" si="4"/>
        <v>51.573913043478257</v>
      </c>
      <c r="G57" s="903">
        <v>6113</v>
      </c>
      <c r="H57" s="1408">
        <f>E57/G57*100-100</f>
        <v>-2.9772615736954009</v>
      </c>
      <c r="I57" s="690"/>
    </row>
    <row r="58" spans="1:50" s="691" customFormat="1" ht="21" customHeight="1">
      <c r="A58" s="1339">
        <v>3</v>
      </c>
      <c r="B58" s="227" t="s">
        <v>339</v>
      </c>
      <c r="C58" s="934" t="s">
        <v>326</v>
      </c>
      <c r="D58" s="566">
        <f>lao!I16</f>
        <v>210</v>
      </c>
      <c r="E58" s="903">
        <f>lao!J16</f>
        <v>114</v>
      </c>
      <c r="F58" s="931">
        <f t="shared" si="4"/>
        <v>54.285714285714285</v>
      </c>
      <c r="G58" s="903">
        <v>114</v>
      </c>
      <c r="H58" s="1408">
        <f>E58/G58*100-100</f>
        <v>0</v>
      </c>
      <c r="I58" s="690"/>
    </row>
    <row r="59" spans="1:50" s="691" customFormat="1" ht="21" customHeight="1">
      <c r="A59" s="1339">
        <v>4</v>
      </c>
      <c r="B59" s="227" t="s">
        <v>453</v>
      </c>
      <c r="C59" s="934" t="s">
        <v>326</v>
      </c>
      <c r="D59" s="760">
        <v>210</v>
      </c>
      <c r="E59" s="903">
        <v>138</v>
      </c>
      <c r="F59" s="931">
        <f t="shared" si="4"/>
        <v>65.714285714285708</v>
      </c>
      <c r="G59" s="903">
        <v>134</v>
      </c>
      <c r="H59" s="1408">
        <f>E59/G59*100-100</f>
        <v>2.985074626865682</v>
      </c>
      <c r="I59" s="690"/>
    </row>
    <row r="60" spans="1:50" s="691" customFormat="1" ht="21" customHeight="1">
      <c r="A60" s="1339">
        <v>5</v>
      </c>
      <c r="B60" s="227" t="s">
        <v>803</v>
      </c>
      <c r="C60" s="934" t="s">
        <v>326</v>
      </c>
      <c r="D60" s="566">
        <f>lao!L16</f>
        <v>360</v>
      </c>
      <c r="E60" s="903">
        <f>lao!M16</f>
        <v>224</v>
      </c>
      <c r="F60" s="931">
        <f t="shared" si="4"/>
        <v>62.222222222222221</v>
      </c>
      <c r="G60" s="903">
        <v>190</v>
      </c>
      <c r="H60" s="1408">
        <f>E60/G60*100-100</f>
        <v>17.894736842105246</v>
      </c>
      <c r="I60" s="690"/>
    </row>
    <row r="61" spans="1:50" s="691" customFormat="1" ht="21" customHeight="1">
      <c r="A61" s="1339">
        <v>6</v>
      </c>
      <c r="B61" s="228" t="s">
        <v>340</v>
      </c>
      <c r="C61" s="1372" t="s">
        <v>0</v>
      </c>
      <c r="D61" s="937"/>
      <c r="E61" s="771">
        <v>0</v>
      </c>
      <c r="F61" s="1360"/>
      <c r="G61" s="771">
        <v>0</v>
      </c>
      <c r="H61" s="2120"/>
      <c r="I61" s="690"/>
    </row>
    <row r="62" spans="1:50" s="1480" customFormat="1" ht="20.100000000000001" customHeight="1">
      <c r="A62" s="1368"/>
      <c r="B62" s="1369" t="s">
        <v>839</v>
      </c>
      <c r="C62" s="1370"/>
      <c r="D62" s="1370"/>
      <c r="E62" s="1370"/>
      <c r="F62" s="1370"/>
      <c r="G62" s="1370"/>
      <c r="H62" s="1371"/>
      <c r="I62" s="1495"/>
    </row>
    <row r="63" spans="1:50" s="691" customFormat="1" ht="23.1" customHeight="1">
      <c r="A63" s="1339">
        <v>1</v>
      </c>
      <c r="B63" s="227" t="s">
        <v>341</v>
      </c>
      <c r="C63" s="2122" t="s">
        <v>348</v>
      </c>
      <c r="D63" s="566">
        <f>ARI!C13</f>
        <v>130000</v>
      </c>
      <c r="E63" s="903">
        <f>ARI!D13</f>
        <v>49984</v>
      </c>
      <c r="F63" s="931">
        <f>E63/D63*100</f>
        <v>38.449230769230766</v>
      </c>
      <c r="G63" s="903">
        <v>56147</v>
      </c>
      <c r="H63" s="1408">
        <f>E63/G63*100-100</f>
        <v>-10.976543715603682</v>
      </c>
      <c r="I63" s="690"/>
    </row>
    <row r="64" spans="1:50" s="691" customFormat="1" ht="23.1" customHeight="1">
      <c r="A64" s="1339">
        <v>2</v>
      </c>
      <c r="B64" s="227" t="s">
        <v>342</v>
      </c>
      <c r="C64" s="934" t="s">
        <v>327</v>
      </c>
      <c r="D64" s="566">
        <v>100000</v>
      </c>
      <c r="E64" s="903">
        <f>ARI!F13</f>
        <v>45851</v>
      </c>
      <c r="F64" s="931">
        <f t="shared" si="4"/>
        <v>45.850999999999999</v>
      </c>
      <c r="G64" s="903">
        <v>54451</v>
      </c>
      <c r="H64" s="1408">
        <f>E64/G64*100-100</f>
        <v>-15.794016638812877</v>
      </c>
      <c r="I64" s="690"/>
    </row>
    <row r="65" spans="1:38" s="691" customFormat="1" ht="23.1" customHeight="1">
      <c r="A65" s="1373">
        <v>3</v>
      </c>
      <c r="B65" s="1374" t="s">
        <v>343</v>
      </c>
      <c r="C65" s="937" t="s">
        <v>327</v>
      </c>
      <c r="D65" s="1375">
        <f>ARI!G13</f>
        <v>100000</v>
      </c>
      <c r="E65" s="772">
        <f>ARI!H13</f>
        <v>45014</v>
      </c>
      <c r="F65" s="1360">
        <f t="shared" si="4"/>
        <v>45.013999999999996</v>
      </c>
      <c r="G65" s="772">
        <v>50738</v>
      </c>
      <c r="H65" s="2120">
        <f>E65/G65*100-100</f>
        <v>-11.281485277306942</v>
      </c>
      <c r="I65" s="690"/>
    </row>
    <row r="66" spans="1:38" s="691" customFormat="1" ht="23.1" customHeight="1">
      <c r="A66" s="1373">
        <v>4</v>
      </c>
      <c r="B66" s="228" t="s">
        <v>344</v>
      </c>
      <c r="C66" s="937"/>
      <c r="D66" s="937"/>
      <c r="E66" s="772">
        <f>ARI!J13</f>
        <v>0</v>
      </c>
      <c r="F66" s="1360"/>
      <c r="G66" s="772">
        <v>0</v>
      </c>
      <c r="H66" s="772">
        <v>0</v>
      </c>
      <c r="I66" s="690"/>
    </row>
    <row r="67" spans="1:38" s="1480" customFormat="1" ht="23.1" customHeight="1">
      <c r="A67" s="1376" t="s">
        <v>335</v>
      </c>
      <c r="B67" s="1369" t="s">
        <v>346</v>
      </c>
      <c r="C67" s="1370"/>
      <c r="D67" s="1370"/>
      <c r="E67" s="1370"/>
      <c r="F67" s="1370"/>
      <c r="G67" s="1370"/>
      <c r="H67" s="1371"/>
      <c r="I67" s="1495"/>
    </row>
    <row r="68" spans="1:38" s="691" customFormat="1" ht="23.1" customHeight="1">
      <c r="A68" s="1377"/>
      <c r="B68" s="1378" t="s">
        <v>452</v>
      </c>
      <c r="C68" s="1379" t="s">
        <v>0</v>
      </c>
      <c r="D68" s="1379" t="s">
        <v>527</v>
      </c>
      <c r="E68" s="926">
        <f>F69</f>
        <v>68.485843249897414</v>
      </c>
      <c r="F68" s="933"/>
      <c r="G68" s="926">
        <v>69.2</v>
      </c>
      <c r="H68" s="1408">
        <f t="shared" ref="H68:H75" si="7">E68/G68*100-100</f>
        <v>-1.0320184250037414</v>
      </c>
      <c r="I68" s="690"/>
    </row>
    <row r="69" spans="1:38" s="691" customFormat="1" ht="23.1" customHeight="1">
      <c r="A69" s="1377">
        <v>1</v>
      </c>
      <c r="B69" s="1380" t="s">
        <v>347</v>
      </c>
      <c r="C69" s="2122" t="s">
        <v>348</v>
      </c>
      <c r="D69" s="1381">
        <v>12185</v>
      </c>
      <c r="E69" s="903">
        <f>TCMR!D12</f>
        <v>8345</v>
      </c>
      <c r="F69" s="931">
        <f>E69/D69*100</f>
        <v>68.485843249897414</v>
      </c>
      <c r="G69" s="903">
        <v>9309</v>
      </c>
      <c r="H69" s="1408">
        <f t="shared" si="7"/>
        <v>-10.355569878612087</v>
      </c>
      <c r="I69" s="690"/>
    </row>
    <row r="70" spans="1:38" s="691" customFormat="1" ht="23.1" customHeight="1">
      <c r="A70" s="1377">
        <v>2</v>
      </c>
      <c r="B70" s="1380" t="s">
        <v>663</v>
      </c>
      <c r="C70" s="2122" t="s">
        <v>349</v>
      </c>
      <c r="D70" s="1381">
        <f>TCMR!F12</f>
        <v>11650</v>
      </c>
      <c r="E70" s="903">
        <f>TCMR!G12</f>
        <v>7757</v>
      </c>
      <c r="F70" s="931">
        <f t="shared" si="4"/>
        <v>66.58369098712447</v>
      </c>
      <c r="G70" s="903">
        <v>8739</v>
      </c>
      <c r="H70" s="1408">
        <f t="shared" si="7"/>
        <v>-11.236983636571679</v>
      </c>
      <c r="I70" s="690"/>
    </row>
    <row r="71" spans="1:38" s="691" customFormat="1" ht="23.1" customHeight="1">
      <c r="A71" s="1377">
        <v>3</v>
      </c>
      <c r="B71" s="1380" t="s">
        <v>883</v>
      </c>
      <c r="C71" s="2122" t="s">
        <v>349</v>
      </c>
      <c r="D71" s="1382">
        <v>0</v>
      </c>
      <c r="E71" s="1382">
        <v>0</v>
      </c>
      <c r="F71" s="1382">
        <v>0</v>
      </c>
      <c r="G71" s="1382">
        <v>0</v>
      </c>
      <c r="H71" s="903">
        <v>0</v>
      </c>
      <c r="I71" s="690"/>
    </row>
    <row r="72" spans="1:38" s="691" customFormat="1" ht="23.1" customHeight="1">
      <c r="A72" s="1377">
        <v>4</v>
      </c>
      <c r="B72" s="1380" t="s">
        <v>461</v>
      </c>
      <c r="C72" s="2122" t="s">
        <v>348</v>
      </c>
      <c r="D72" s="1381">
        <f>TCMR!I12</f>
        <v>12185</v>
      </c>
      <c r="E72" s="903">
        <f>TCMR!J12</f>
        <v>7801</v>
      </c>
      <c r="F72" s="931">
        <f>E72/D72*100</f>
        <v>64.021337710299548</v>
      </c>
      <c r="G72" s="903">
        <v>8261</v>
      </c>
      <c r="H72" s="1408">
        <f t="shared" si="7"/>
        <v>-5.5683331315821363</v>
      </c>
      <c r="I72" s="690"/>
    </row>
    <row r="73" spans="1:38" s="691" customFormat="1" ht="23.1" customHeight="1">
      <c r="A73" s="1377">
        <v>5</v>
      </c>
      <c r="B73" s="1380" t="s">
        <v>350</v>
      </c>
      <c r="C73" s="2122" t="s">
        <v>348</v>
      </c>
      <c r="D73" s="1381">
        <f>TCMR!L12</f>
        <v>12528</v>
      </c>
      <c r="E73" s="903">
        <f>TCMR!M12</f>
        <v>8130</v>
      </c>
      <c r="F73" s="931">
        <f t="shared" si="4"/>
        <v>64.894636015325673</v>
      </c>
      <c r="G73" s="903">
        <v>9214</v>
      </c>
      <c r="H73" s="1408">
        <f t="shared" si="7"/>
        <v>-11.764705882352942</v>
      </c>
      <c r="I73" s="690"/>
    </row>
    <row r="74" spans="1:38" s="691" customFormat="1" ht="23.1" customHeight="1">
      <c r="A74" s="1377">
        <v>6</v>
      </c>
      <c r="B74" s="1380" t="s">
        <v>675</v>
      </c>
      <c r="C74" s="2122" t="s">
        <v>348</v>
      </c>
      <c r="D74" s="1381">
        <f>TCMR!C23</f>
        <v>12588</v>
      </c>
      <c r="E74" s="903">
        <f>TCMR!D23</f>
        <v>7874</v>
      </c>
      <c r="F74" s="931">
        <f t="shared" si="4"/>
        <v>62.55163647918652</v>
      </c>
      <c r="G74" s="903">
        <v>9378</v>
      </c>
      <c r="H74" s="1408">
        <f t="shared" si="7"/>
        <v>-16.037534655576877</v>
      </c>
      <c r="I74" s="1496"/>
    </row>
    <row r="75" spans="1:38" s="691" customFormat="1" ht="23.1" customHeight="1">
      <c r="A75" s="1383">
        <v>7</v>
      </c>
      <c r="B75" s="1384" t="s">
        <v>351</v>
      </c>
      <c r="C75" s="2123" t="s">
        <v>348</v>
      </c>
      <c r="D75" s="1385">
        <f>TCMR!F23</f>
        <v>12588</v>
      </c>
      <c r="E75" s="1445">
        <f>TCMR!G23</f>
        <v>6684</v>
      </c>
      <c r="F75" s="1386">
        <f>E75/D75*100</f>
        <v>53.098188751191614</v>
      </c>
      <c r="G75" s="1445">
        <v>9481</v>
      </c>
      <c r="H75" s="1470">
        <f t="shared" si="7"/>
        <v>-29.501107478114122</v>
      </c>
      <c r="I75" s="1496"/>
    </row>
    <row r="76" spans="1:38" s="1480" customFormat="1" ht="23.1" customHeight="1">
      <c r="A76" s="1387" t="s">
        <v>345</v>
      </c>
      <c r="B76" s="1055" t="s">
        <v>590</v>
      </c>
      <c r="C76" s="1056"/>
      <c r="D76" s="1056"/>
      <c r="E76" s="1056"/>
      <c r="F76" s="1056"/>
      <c r="G76" s="1056"/>
      <c r="H76" s="1057"/>
      <c r="I76" s="1494"/>
      <c r="J76" s="1495"/>
      <c r="K76" s="1495"/>
      <c r="L76" s="1495"/>
      <c r="M76" s="1495"/>
      <c r="N76" s="1495"/>
      <c r="O76" s="1495"/>
      <c r="P76" s="1495"/>
      <c r="Q76" s="1495"/>
      <c r="R76" s="1495"/>
      <c r="S76" s="1495"/>
      <c r="T76" s="1495"/>
      <c r="U76" s="1495"/>
      <c r="V76" s="1495"/>
      <c r="W76" s="1495"/>
      <c r="X76" s="1495"/>
      <c r="Y76" s="1495"/>
      <c r="Z76" s="1495"/>
      <c r="AA76" s="1495"/>
      <c r="AB76" s="1495"/>
      <c r="AC76" s="1495"/>
      <c r="AD76" s="1495"/>
      <c r="AE76" s="1495"/>
      <c r="AF76" s="1495"/>
      <c r="AG76" s="1495"/>
      <c r="AH76" s="1495"/>
      <c r="AI76" s="1495"/>
      <c r="AJ76" s="1495"/>
      <c r="AK76" s="1495"/>
      <c r="AL76" s="1495"/>
    </row>
    <row r="77" spans="1:38" s="691" customFormat="1" ht="40.5" customHeight="1">
      <c r="A77" s="1388"/>
      <c r="B77" s="2143" t="str">
        <f>'PL 1'!B36</f>
        <v xml:space="preserve"> Tỷ lệ trẻ em dưới 5 tuổi suy dinh dưỡng thể thấp còi (chiều cao/tuổi)</v>
      </c>
      <c r="C77" s="2124" t="s">
        <v>0</v>
      </c>
      <c r="D77" s="931">
        <f>'PL 1'!E36</f>
        <v>23.2</v>
      </c>
      <c r="E77" s="1446" t="s">
        <v>878</v>
      </c>
      <c r="F77" s="1447"/>
      <c r="G77" s="1447"/>
      <c r="H77" s="1448"/>
      <c r="I77" s="690"/>
    </row>
    <row r="78" spans="1:38" s="1480" customFormat="1" ht="21" customHeight="1">
      <c r="A78" s="1389" t="s">
        <v>352</v>
      </c>
      <c r="B78" s="1369" t="s">
        <v>361</v>
      </c>
      <c r="C78" s="1370"/>
      <c r="D78" s="1370"/>
      <c r="E78" s="1370"/>
      <c r="F78" s="1370"/>
      <c r="G78" s="1370"/>
      <c r="H78" s="1371"/>
      <c r="I78" s="1495"/>
    </row>
    <row r="79" spans="1:38" s="691" customFormat="1" ht="21" customHeight="1">
      <c r="A79" s="1388">
        <v>1</v>
      </c>
      <c r="B79" s="227" t="s">
        <v>362</v>
      </c>
      <c r="C79" s="934" t="s">
        <v>230</v>
      </c>
      <c r="D79" s="1449">
        <f>'VS moi truong '!L14</f>
        <v>207851</v>
      </c>
      <c r="E79" s="1365">
        <f>'VS moi truong '!M14</f>
        <v>169440</v>
      </c>
      <c r="F79" s="931">
        <f>E79/D79*100</f>
        <v>81.519934953404118</v>
      </c>
      <c r="G79" s="1365">
        <v>165164</v>
      </c>
      <c r="H79" s="1408">
        <f>E79/G79*100-100</f>
        <v>2.5889419001719602</v>
      </c>
      <c r="I79" s="690"/>
    </row>
    <row r="80" spans="1:38" s="691" customFormat="1" ht="21" customHeight="1">
      <c r="A80" s="1388">
        <v>2</v>
      </c>
      <c r="B80" s="227" t="s">
        <v>363</v>
      </c>
      <c r="C80" s="934" t="s">
        <v>230</v>
      </c>
      <c r="D80" s="1449">
        <f>'VS moi truong '!C25</f>
        <v>206271</v>
      </c>
      <c r="E80" s="1365">
        <f>'VS moi truong '!D25</f>
        <v>196175</v>
      </c>
      <c r="F80" s="931">
        <f t="shared" ref="F80:F86" si="8">E80/D80*100</f>
        <v>95.105468049313771</v>
      </c>
      <c r="G80" s="1365">
        <v>193098</v>
      </c>
      <c r="H80" s="1408">
        <f t="shared" ref="H80:H86" si="9">E80/G80*100-100</f>
        <v>1.5934913877927244</v>
      </c>
      <c r="I80" s="690"/>
    </row>
    <row r="81" spans="1:75" s="691" customFormat="1" ht="21" customHeight="1">
      <c r="A81" s="1388">
        <v>3</v>
      </c>
      <c r="B81" s="227" t="s">
        <v>233</v>
      </c>
      <c r="C81" s="934" t="s">
        <v>230</v>
      </c>
      <c r="D81" s="1449">
        <f>'VS moi truong '!F25</f>
        <v>108036</v>
      </c>
      <c r="E81" s="1365">
        <f>'VS moi truong '!G25</f>
        <v>78948</v>
      </c>
      <c r="F81" s="931">
        <f t="shared" si="8"/>
        <v>73.075641452849055</v>
      </c>
      <c r="G81" s="1365">
        <v>78289</v>
      </c>
      <c r="H81" s="1408">
        <f t="shared" si="9"/>
        <v>0.84175299211895549</v>
      </c>
      <c r="I81" s="690"/>
    </row>
    <row r="82" spans="1:75" s="691" customFormat="1" ht="21" customHeight="1">
      <c r="A82" s="1388">
        <v>4</v>
      </c>
      <c r="B82" s="227" t="s">
        <v>364</v>
      </c>
      <c r="C82" s="934" t="s">
        <v>230</v>
      </c>
      <c r="D82" s="1449">
        <f>'VS moi truong '!L25</f>
        <v>207851</v>
      </c>
      <c r="E82" s="1365">
        <f>'VS moi truong '!M25</f>
        <v>144746</v>
      </c>
      <c r="F82" s="931">
        <f t="shared" si="8"/>
        <v>69.639308928030175</v>
      </c>
      <c r="G82" s="1365">
        <v>138713</v>
      </c>
      <c r="H82" s="1408">
        <f t="shared" si="9"/>
        <v>4.3492679128848835</v>
      </c>
      <c r="I82" s="690"/>
    </row>
    <row r="83" spans="1:75" s="691" customFormat="1" ht="21" customHeight="1">
      <c r="A83" s="1388">
        <v>5</v>
      </c>
      <c r="B83" s="227" t="s">
        <v>414</v>
      </c>
      <c r="C83" s="934" t="s">
        <v>230</v>
      </c>
      <c r="D83" s="1449">
        <f>'VS moi truong '!I25</f>
        <v>207851</v>
      </c>
      <c r="E83" s="1365">
        <f>'VS moi truong '!J25</f>
        <v>174696</v>
      </c>
      <c r="F83" s="931">
        <f t="shared" si="8"/>
        <v>84.048669479579118</v>
      </c>
      <c r="G83" s="1365">
        <v>170850</v>
      </c>
      <c r="H83" s="1408">
        <f t="shared" si="9"/>
        <v>2.2510974539069224</v>
      </c>
      <c r="I83" s="690"/>
    </row>
    <row r="84" spans="1:75" s="691" customFormat="1" ht="21" customHeight="1">
      <c r="A84" s="1388">
        <v>6</v>
      </c>
      <c r="B84" s="227" t="s">
        <v>677</v>
      </c>
      <c r="C84" s="934" t="s">
        <v>357</v>
      </c>
      <c r="D84" s="1449">
        <f>'VS moi truong '!C14</f>
        <v>458</v>
      </c>
      <c r="E84" s="1365">
        <f>'VS moi truong '!D14</f>
        <v>416</v>
      </c>
      <c r="F84" s="931">
        <f t="shared" si="8"/>
        <v>90.829694323144111</v>
      </c>
      <c r="G84" s="1450">
        <v>438</v>
      </c>
      <c r="H84" s="1408">
        <f t="shared" si="9"/>
        <v>-5.0228310502283193</v>
      </c>
      <c r="I84" s="690"/>
    </row>
    <row r="85" spans="1:75" s="691" customFormat="1" ht="21" customHeight="1">
      <c r="A85" s="1388">
        <v>7</v>
      </c>
      <c r="B85" s="227" t="s">
        <v>664</v>
      </c>
      <c r="C85" s="934"/>
      <c r="D85" s="1449">
        <f>'VS moi truong '!F14</f>
        <v>740</v>
      </c>
      <c r="E85" s="1365">
        <f>'VS moi truong '!G14</f>
        <v>635</v>
      </c>
      <c r="F85" s="931">
        <f t="shared" si="8"/>
        <v>85.810810810810807</v>
      </c>
      <c r="G85" s="1450">
        <v>633</v>
      </c>
      <c r="H85" s="1408">
        <f t="shared" si="9"/>
        <v>0.31595576619274368</v>
      </c>
      <c r="I85" s="690"/>
    </row>
    <row r="86" spans="1:75" s="691" customFormat="1" ht="21" customHeight="1">
      <c r="A86" s="1388">
        <v>8</v>
      </c>
      <c r="B86" s="227" t="s">
        <v>665</v>
      </c>
      <c r="C86" s="934" t="s">
        <v>415</v>
      </c>
      <c r="D86" s="1449">
        <f>'VS moi truong '!I14</f>
        <v>22996</v>
      </c>
      <c r="E86" s="1365">
        <f>'VS moi truong '!J14</f>
        <v>18850</v>
      </c>
      <c r="F86" s="931">
        <f t="shared" si="8"/>
        <v>81.970777526526348</v>
      </c>
      <c r="G86" s="1450">
        <v>14559</v>
      </c>
      <c r="H86" s="1408">
        <f t="shared" si="9"/>
        <v>29.473178102891666</v>
      </c>
      <c r="I86" s="690"/>
    </row>
    <row r="87" spans="1:75" s="1480" customFormat="1" ht="21" customHeight="1">
      <c r="A87" s="1368" t="s">
        <v>842</v>
      </c>
      <c r="B87" s="1369" t="s">
        <v>834</v>
      </c>
      <c r="C87" s="1370"/>
      <c r="D87" s="1370"/>
      <c r="E87" s="1370"/>
      <c r="F87" s="1370"/>
      <c r="G87" s="1370"/>
      <c r="H87" s="1371"/>
      <c r="I87" s="1494"/>
      <c r="J87" s="1495"/>
      <c r="K87" s="1495"/>
      <c r="L87" s="1495"/>
      <c r="M87" s="1495"/>
      <c r="N87" s="1495"/>
      <c r="O87" s="1495"/>
      <c r="P87" s="1495"/>
      <c r="Q87" s="1495"/>
      <c r="R87" s="1495"/>
      <c r="S87" s="1495"/>
      <c r="T87" s="1495"/>
      <c r="U87" s="1495"/>
      <c r="V87" s="1495"/>
      <c r="W87" s="1495"/>
      <c r="X87" s="1495"/>
      <c r="Y87" s="1495"/>
      <c r="Z87" s="1495"/>
      <c r="AA87" s="1495"/>
      <c r="AB87" s="1495"/>
      <c r="AC87" s="1495"/>
      <c r="AD87" s="1495"/>
      <c r="AE87" s="1495"/>
      <c r="AF87" s="1495"/>
      <c r="AG87" s="1495"/>
      <c r="AH87" s="1495"/>
      <c r="AI87" s="1495"/>
      <c r="AJ87" s="1495"/>
      <c r="AK87" s="1495"/>
      <c r="AL87" s="1495"/>
      <c r="AM87" s="1495"/>
      <c r="AN87" s="1495"/>
      <c r="AO87" s="1495"/>
      <c r="AP87" s="1495"/>
      <c r="AQ87" s="1495"/>
      <c r="AR87" s="1495"/>
      <c r="AS87" s="1495"/>
      <c r="AT87" s="1495"/>
      <c r="AU87" s="1495"/>
      <c r="AV87" s="1495"/>
      <c r="AW87" s="1495"/>
      <c r="AX87" s="1495"/>
      <c r="AY87" s="1495"/>
      <c r="AZ87" s="1495"/>
      <c r="BA87" s="1495"/>
      <c r="BB87" s="1495"/>
      <c r="BC87" s="1495"/>
      <c r="BD87" s="1495"/>
      <c r="BE87" s="1495"/>
      <c r="BF87" s="1495"/>
      <c r="BG87" s="1495"/>
      <c r="BH87" s="1495"/>
      <c r="BI87" s="1495"/>
      <c r="BJ87" s="1495"/>
      <c r="BK87" s="1495"/>
      <c r="BL87" s="1495"/>
      <c r="BM87" s="1495"/>
      <c r="BN87" s="1495"/>
      <c r="BO87" s="1495"/>
      <c r="BP87" s="1495"/>
      <c r="BQ87" s="1495"/>
      <c r="BR87" s="1495"/>
      <c r="BS87" s="1495"/>
      <c r="BT87" s="1495"/>
      <c r="BU87" s="1495"/>
      <c r="BV87" s="1495"/>
      <c r="BW87" s="1495"/>
    </row>
    <row r="88" spans="1:75" s="691" customFormat="1" ht="21" customHeight="1">
      <c r="A88" s="934">
        <v>1</v>
      </c>
      <c r="B88" s="227" t="s">
        <v>365</v>
      </c>
      <c r="C88" s="934" t="s">
        <v>357</v>
      </c>
      <c r="D88" s="591">
        <f>VSATTP!C31</f>
        <v>2420</v>
      </c>
      <c r="E88" s="1365">
        <f>VSATTP!D31</f>
        <v>2118</v>
      </c>
      <c r="F88" s="931">
        <f>E88/D88*100</f>
        <v>87.52066115702479</v>
      </c>
      <c r="G88" s="1365">
        <v>2718</v>
      </c>
      <c r="H88" s="1408">
        <f t="shared" ref="H88:H94" si="10">E88/G88*100-100</f>
        <v>-22.075055187637972</v>
      </c>
      <c r="I88" s="690"/>
      <c r="J88" s="690"/>
      <c r="K88" s="690"/>
      <c r="L88" s="690"/>
      <c r="M88" s="690"/>
      <c r="N88" s="690"/>
      <c r="O88" s="690"/>
      <c r="P88" s="690"/>
      <c r="Q88" s="690"/>
      <c r="R88" s="690"/>
      <c r="S88" s="690"/>
      <c r="T88" s="690"/>
      <c r="U88" s="690"/>
      <c r="V88" s="690"/>
      <c r="W88" s="690"/>
      <c r="X88" s="690"/>
      <c r="Y88" s="690"/>
    </row>
    <row r="89" spans="1:75" s="691" customFormat="1" ht="21" customHeight="1">
      <c r="A89" s="934">
        <v>2</v>
      </c>
      <c r="B89" s="227" t="s">
        <v>366</v>
      </c>
      <c r="C89" s="934" t="s">
        <v>359</v>
      </c>
      <c r="D89" s="591">
        <f>VSATTP!Q31</f>
        <v>4800</v>
      </c>
      <c r="E89" s="1365">
        <f>VSATTP!R31</f>
        <v>3742</v>
      </c>
      <c r="F89" s="931">
        <f>E89/D89*100</f>
        <v>77.958333333333329</v>
      </c>
      <c r="G89" s="1451">
        <v>4477</v>
      </c>
      <c r="H89" s="1408">
        <f t="shared" si="10"/>
        <v>-16.41724368997096</v>
      </c>
      <c r="I89" s="690"/>
      <c r="J89" s="690"/>
      <c r="K89" s="690"/>
      <c r="L89" s="690"/>
      <c r="M89" s="690"/>
      <c r="N89" s="690"/>
      <c r="O89" s="690"/>
      <c r="P89" s="690"/>
      <c r="Q89" s="690"/>
      <c r="R89" s="690"/>
      <c r="S89" s="690"/>
      <c r="T89" s="690"/>
      <c r="U89" s="690"/>
      <c r="V89" s="690"/>
      <c r="W89" s="690"/>
      <c r="X89" s="690"/>
      <c r="Y89" s="690"/>
    </row>
    <row r="90" spans="1:75" s="691" customFormat="1" ht="21" customHeight="1">
      <c r="A90" s="1372">
        <v>3</v>
      </c>
      <c r="B90" s="228" t="s">
        <v>159</v>
      </c>
      <c r="C90" s="1372" t="s">
        <v>354</v>
      </c>
      <c r="D90" s="591">
        <f>VSATTP!N31</f>
        <v>2420</v>
      </c>
      <c r="E90" s="1365">
        <f>VSATTP!O31</f>
        <v>1863</v>
      </c>
      <c r="F90" s="931">
        <f>E90/D90*100</f>
        <v>76.983471074380162</v>
      </c>
      <c r="G90" s="1365">
        <v>1593</v>
      </c>
      <c r="H90" s="1408">
        <f t="shared" si="10"/>
        <v>16.949152542372886</v>
      </c>
      <c r="I90" s="690"/>
      <c r="J90" s="690"/>
      <c r="K90" s="690"/>
      <c r="L90" s="690"/>
      <c r="M90" s="690"/>
      <c r="N90" s="690"/>
      <c r="O90" s="690"/>
      <c r="P90" s="690"/>
      <c r="Q90" s="690"/>
      <c r="R90" s="690"/>
      <c r="S90" s="690"/>
      <c r="T90" s="690"/>
      <c r="U90" s="690"/>
      <c r="V90" s="690"/>
      <c r="W90" s="690"/>
      <c r="X90" s="690"/>
      <c r="Y90" s="690"/>
    </row>
    <row r="91" spans="1:75" s="691" customFormat="1" ht="21" customHeight="1">
      <c r="A91" s="934">
        <v>4</v>
      </c>
      <c r="B91" s="227" t="s">
        <v>367</v>
      </c>
      <c r="C91" s="934" t="s">
        <v>354</v>
      </c>
      <c r="D91" s="591"/>
      <c r="E91" s="1365">
        <f>VSATTP!T31</f>
        <v>122</v>
      </c>
      <c r="F91" s="931"/>
      <c r="G91" s="1452">
        <v>233</v>
      </c>
      <c r="H91" s="1408">
        <f t="shared" si="10"/>
        <v>-47.639484978540771</v>
      </c>
      <c r="I91" s="690"/>
      <c r="J91" s="690"/>
      <c r="K91" s="690"/>
      <c r="L91" s="690"/>
      <c r="M91" s="690"/>
      <c r="N91" s="690"/>
      <c r="O91" s="690"/>
      <c r="P91" s="690"/>
      <c r="Q91" s="690"/>
      <c r="R91" s="690"/>
      <c r="S91" s="690"/>
      <c r="T91" s="690"/>
      <c r="U91" s="690"/>
      <c r="V91" s="690"/>
      <c r="W91" s="690"/>
      <c r="X91" s="690"/>
      <c r="Y91" s="690"/>
    </row>
    <row r="92" spans="1:75" s="691" customFormat="1" ht="21" customHeight="1">
      <c r="A92" s="934">
        <v>6</v>
      </c>
      <c r="B92" s="227" t="s">
        <v>476</v>
      </c>
      <c r="C92" s="934" t="s">
        <v>354</v>
      </c>
      <c r="D92" s="591">
        <f>VSATTP!K31</f>
        <v>130</v>
      </c>
      <c r="E92" s="1365">
        <f>VSATTP!L31</f>
        <v>100</v>
      </c>
      <c r="F92" s="931">
        <f>E92/D92*100</f>
        <v>76.923076923076934</v>
      </c>
      <c r="G92" s="1452">
        <v>67</v>
      </c>
      <c r="H92" s="2120">
        <f t="shared" si="10"/>
        <v>49.25373134328359</v>
      </c>
      <c r="I92" s="690"/>
      <c r="J92" s="1497"/>
      <c r="K92" s="690"/>
      <c r="L92" s="690"/>
      <c r="M92" s="690"/>
      <c r="N92" s="690"/>
      <c r="O92" s="690"/>
      <c r="P92" s="690"/>
      <c r="Q92" s="690"/>
      <c r="R92" s="690"/>
      <c r="S92" s="690"/>
      <c r="T92" s="690"/>
      <c r="U92" s="690"/>
      <c r="V92" s="690"/>
      <c r="W92" s="690"/>
      <c r="X92" s="690"/>
      <c r="Y92" s="690"/>
    </row>
    <row r="93" spans="1:75" s="691" customFormat="1" ht="21" customHeight="1">
      <c r="A93" s="934">
        <v>7</v>
      </c>
      <c r="B93" s="228" t="s">
        <v>368</v>
      </c>
      <c r="C93" s="1372" t="s">
        <v>597</v>
      </c>
      <c r="D93" s="591">
        <f>VSATTP!F31</f>
        <v>10</v>
      </c>
      <c r="E93" s="1365">
        <f>VSATTP!G31</f>
        <v>5</v>
      </c>
      <c r="F93" s="931">
        <f>E93/D93*100</f>
        <v>50</v>
      </c>
      <c r="G93" s="1365">
        <v>7</v>
      </c>
      <c r="H93" s="2120">
        <f t="shared" si="10"/>
        <v>-28.571428571428569</v>
      </c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90"/>
      <c r="T93" s="690"/>
      <c r="U93" s="690"/>
      <c r="V93" s="690"/>
      <c r="W93" s="690"/>
      <c r="X93" s="690"/>
      <c r="Y93" s="690"/>
    </row>
    <row r="94" spans="1:75" s="691" customFormat="1" ht="21" customHeight="1">
      <c r="A94" s="934"/>
      <c r="B94" s="1349" t="s">
        <v>835</v>
      </c>
      <c r="C94" s="1372" t="s">
        <v>311</v>
      </c>
      <c r="D94" s="591"/>
      <c r="E94" s="1366">
        <f>VSATTP!I31</f>
        <v>37</v>
      </c>
      <c r="F94" s="1390"/>
      <c r="G94" s="1366">
        <v>56</v>
      </c>
      <c r="H94" s="2120">
        <f t="shared" si="10"/>
        <v>-33.928571428571431</v>
      </c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0"/>
      <c r="T94" s="690"/>
      <c r="U94" s="690"/>
      <c r="V94" s="690"/>
      <c r="W94" s="690"/>
      <c r="X94" s="690"/>
      <c r="Y94" s="690"/>
    </row>
    <row r="95" spans="1:75" s="691" customFormat="1" ht="21" customHeight="1">
      <c r="A95" s="1372"/>
      <c r="B95" s="1391" t="s">
        <v>836</v>
      </c>
      <c r="C95" s="1372" t="s">
        <v>311</v>
      </c>
      <c r="D95" s="1392"/>
      <c r="E95" s="903">
        <f>VSATTP!J31</f>
        <v>0</v>
      </c>
      <c r="F95" s="1393"/>
      <c r="G95" s="1366">
        <v>1</v>
      </c>
      <c r="H95" s="212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  <c r="T95" s="690"/>
      <c r="U95" s="690"/>
      <c r="V95" s="690"/>
      <c r="W95" s="690"/>
      <c r="X95" s="690"/>
      <c r="Y95" s="690"/>
    </row>
    <row r="96" spans="1:75" s="691" customFormat="1" ht="21" customHeight="1">
      <c r="A96" s="1368" t="s">
        <v>355</v>
      </c>
      <c r="B96" s="1369" t="s">
        <v>369</v>
      </c>
      <c r="C96" s="1370"/>
      <c r="D96" s="1370"/>
      <c r="E96" s="1370"/>
      <c r="F96" s="1370"/>
      <c r="G96" s="1370"/>
      <c r="H96" s="1371"/>
      <c r="I96" s="690"/>
    </row>
    <row r="97" spans="1:31" s="691" customFormat="1" ht="21" customHeight="1">
      <c r="A97" s="1339">
        <v>1</v>
      </c>
      <c r="B97" s="227" t="s">
        <v>328</v>
      </c>
      <c r="C97" s="934" t="s">
        <v>743</v>
      </c>
      <c r="D97" s="934">
        <f>'[1]TH 2T'!D159</f>
        <v>45</v>
      </c>
      <c r="E97" s="760">
        <v>45</v>
      </c>
      <c r="F97" s="931">
        <f>E97/D97*100</f>
        <v>100</v>
      </c>
      <c r="G97" s="1453">
        <v>45</v>
      </c>
      <c r="H97" s="1408">
        <f t="shared" ref="H97:H119" si="11">E97/G97*100-100</f>
        <v>0</v>
      </c>
      <c r="I97" s="1476"/>
    </row>
    <row r="98" spans="1:31" s="691" customFormat="1" ht="21" customHeight="1">
      <c r="A98" s="1339">
        <v>2</v>
      </c>
      <c r="B98" s="227" t="s">
        <v>456</v>
      </c>
      <c r="C98" s="934" t="s">
        <v>311</v>
      </c>
      <c r="D98" s="934"/>
      <c r="E98" s="1453">
        <f>E99+E100</f>
        <v>17</v>
      </c>
      <c r="F98" s="931"/>
      <c r="G98" s="1453">
        <f>G99+G100</f>
        <v>35</v>
      </c>
      <c r="H98" s="1408">
        <f t="shared" si="11"/>
        <v>-51.428571428571431</v>
      </c>
      <c r="I98" s="1476"/>
    </row>
    <row r="99" spans="1:31" s="691" customFormat="1" ht="21" customHeight="1">
      <c r="A99" s="1339"/>
      <c r="B99" s="1349" t="s">
        <v>444</v>
      </c>
      <c r="C99" s="934"/>
      <c r="D99" s="934"/>
      <c r="E99" s="1454">
        <f>'PC HIV'!E14</f>
        <v>17</v>
      </c>
      <c r="F99" s="931"/>
      <c r="G99" s="1390">
        <v>35</v>
      </c>
      <c r="H99" s="1408">
        <f t="shared" si="11"/>
        <v>-51.428571428571431</v>
      </c>
      <c r="I99" s="1476"/>
    </row>
    <row r="100" spans="1:31" s="691" customFormat="1" ht="21" customHeight="1">
      <c r="A100" s="1339"/>
      <c r="B100" s="1349" t="s">
        <v>445</v>
      </c>
      <c r="C100" s="934"/>
      <c r="D100" s="934"/>
      <c r="E100" s="903">
        <v>0</v>
      </c>
      <c r="F100" s="930"/>
      <c r="G100" s="903">
        <v>0</v>
      </c>
      <c r="H100" s="1408"/>
      <c r="I100" s="1476"/>
    </row>
    <row r="101" spans="1:31" s="691" customFormat="1" ht="21" customHeight="1">
      <c r="A101" s="1339">
        <v>3</v>
      </c>
      <c r="B101" s="227" t="s">
        <v>370</v>
      </c>
      <c r="C101" s="760" t="s">
        <v>357</v>
      </c>
      <c r="D101" s="565">
        <v>0</v>
      </c>
      <c r="E101" s="565">
        <v>0</v>
      </c>
      <c r="F101" s="930">
        <v>0</v>
      </c>
      <c r="G101" s="930">
        <v>0</v>
      </c>
      <c r="H101" s="930">
        <v>0</v>
      </c>
      <c r="I101" s="1476"/>
      <c r="AE101" s="1498"/>
    </row>
    <row r="102" spans="1:31" s="691" customFormat="1" ht="21" customHeight="1">
      <c r="A102" s="1339">
        <v>4</v>
      </c>
      <c r="B102" s="227" t="s">
        <v>537</v>
      </c>
      <c r="C102" s="760" t="s">
        <v>357</v>
      </c>
      <c r="D102" s="565">
        <v>3200</v>
      </c>
      <c r="E102" s="1365">
        <v>12002</v>
      </c>
      <c r="F102" s="931">
        <f>E102/D102*100</f>
        <v>375.0625</v>
      </c>
      <c r="G102" s="1365">
        <v>20740</v>
      </c>
      <c r="H102" s="1408">
        <f t="shared" si="11"/>
        <v>-42.131147540983605</v>
      </c>
      <c r="I102" s="1476"/>
    </row>
    <row r="103" spans="1:31" s="691" customFormat="1" ht="21" customHeight="1">
      <c r="A103" s="1339">
        <v>5</v>
      </c>
      <c r="B103" s="227" t="s">
        <v>371</v>
      </c>
      <c r="C103" s="760" t="s">
        <v>357</v>
      </c>
      <c r="D103" s="565">
        <v>2000</v>
      </c>
      <c r="E103" s="1365">
        <v>3452</v>
      </c>
      <c r="F103" s="931">
        <f>E103/D103*100</f>
        <v>172.6</v>
      </c>
      <c r="G103" s="1365">
        <v>1931</v>
      </c>
      <c r="H103" s="1408">
        <f t="shared" si="11"/>
        <v>78.767477990678401</v>
      </c>
      <c r="I103" s="1476"/>
    </row>
    <row r="104" spans="1:31" s="691" customFormat="1" ht="21" customHeight="1">
      <c r="A104" s="1339">
        <v>6</v>
      </c>
      <c r="B104" s="227" t="s">
        <v>372</v>
      </c>
      <c r="C104" s="934" t="s">
        <v>311</v>
      </c>
      <c r="D104" s="934"/>
      <c r="E104" s="760">
        <f>'PC HIV'!H14</f>
        <v>5</v>
      </c>
      <c r="F104" s="565">
        <v>0</v>
      </c>
      <c r="G104" s="565">
        <v>0</v>
      </c>
      <c r="H104" s="565">
        <v>0</v>
      </c>
      <c r="I104" s="1476"/>
    </row>
    <row r="105" spans="1:31" s="691" customFormat="1" ht="21" customHeight="1">
      <c r="A105" s="1339">
        <v>7</v>
      </c>
      <c r="B105" s="227" t="s">
        <v>913</v>
      </c>
      <c r="C105" s="934" t="s">
        <v>311</v>
      </c>
      <c r="D105" s="934"/>
      <c r="E105" s="760">
        <f>'PC HIV'!K14</f>
        <v>51</v>
      </c>
      <c r="F105" s="760"/>
      <c r="G105" s="1365">
        <v>30</v>
      </c>
      <c r="H105" s="565">
        <v>0</v>
      </c>
      <c r="I105" s="1476"/>
    </row>
    <row r="106" spans="1:31" s="691" customFormat="1" ht="21" customHeight="1">
      <c r="A106" s="1339">
        <v>8</v>
      </c>
      <c r="B106" s="227" t="s">
        <v>373</v>
      </c>
      <c r="C106" s="934" t="s">
        <v>311</v>
      </c>
      <c r="D106" s="934"/>
      <c r="E106" s="760">
        <f>'PC HIV'!I14</f>
        <v>906</v>
      </c>
      <c r="F106" s="760"/>
      <c r="G106" s="1450">
        <v>914</v>
      </c>
      <c r="H106" s="1408">
        <f t="shared" si="11"/>
        <v>-0.87527352297593097</v>
      </c>
      <c r="I106" s="1476"/>
    </row>
    <row r="107" spans="1:31" s="691" customFormat="1" ht="40.5" customHeight="1">
      <c r="A107" s="1339">
        <v>9</v>
      </c>
      <c r="B107" s="925" t="s">
        <v>451</v>
      </c>
      <c r="C107" s="934" t="s">
        <v>311</v>
      </c>
      <c r="D107" s="565"/>
      <c r="E107" s="1449">
        <f>'PC HIV'!C14</f>
        <v>2534</v>
      </c>
      <c r="F107" s="565"/>
      <c r="G107" s="1449">
        <v>2514</v>
      </c>
      <c r="H107" s="1408">
        <f t="shared" si="11"/>
        <v>0.79554494828957445</v>
      </c>
      <c r="I107" s="1476"/>
    </row>
    <row r="108" spans="1:31" s="691" customFormat="1" ht="20.100000000000001" customHeight="1">
      <c r="A108" s="1394">
        <v>10</v>
      </c>
      <c r="B108" s="925" t="s">
        <v>450</v>
      </c>
      <c r="C108" s="1395" t="s">
        <v>311</v>
      </c>
      <c r="D108" s="1395"/>
      <c r="E108" s="1395">
        <f>'PC HIV'!F14</f>
        <v>871</v>
      </c>
      <c r="F108" s="1395"/>
      <c r="G108" s="1455">
        <v>865</v>
      </c>
      <c r="H108" s="1470">
        <f t="shared" si="11"/>
        <v>0.69364161849712502</v>
      </c>
      <c r="I108" s="1476"/>
    </row>
    <row r="109" spans="1:31" s="691" customFormat="1" ht="23.1" customHeight="1">
      <c r="A109" s="1396" t="s">
        <v>356</v>
      </c>
      <c r="B109" s="1397" t="s">
        <v>837</v>
      </c>
      <c r="C109" s="1398"/>
      <c r="D109" s="1398"/>
      <c r="E109" s="1398"/>
      <c r="F109" s="1398"/>
      <c r="G109" s="1398"/>
      <c r="H109" s="1399"/>
      <c r="I109" s="1476"/>
    </row>
    <row r="110" spans="1:31" s="691" customFormat="1" ht="23.1" customHeight="1">
      <c r="A110" s="1388">
        <v>1</v>
      </c>
      <c r="B110" s="1378" t="s">
        <v>374</v>
      </c>
      <c r="C110" s="760" t="s">
        <v>67</v>
      </c>
      <c r="D110" s="760">
        <v>0.2</v>
      </c>
      <c r="E110" s="1456" t="s">
        <v>877</v>
      </c>
      <c r="F110" s="1457"/>
      <c r="G110" s="1457"/>
      <c r="H110" s="1458"/>
      <c r="I110" s="1476"/>
      <c r="K110" s="691" t="s">
        <v>656</v>
      </c>
    </row>
    <row r="111" spans="1:31" s="691" customFormat="1" ht="23.1" customHeight="1">
      <c r="A111" s="1388">
        <v>2</v>
      </c>
      <c r="B111" s="1400" t="s">
        <v>375</v>
      </c>
      <c r="C111" s="760" t="s">
        <v>0</v>
      </c>
      <c r="D111" s="931">
        <v>77</v>
      </c>
      <c r="E111" s="1459"/>
      <c r="F111" s="1460"/>
      <c r="G111" s="1460"/>
      <c r="H111" s="1461"/>
      <c r="I111" s="1476"/>
    </row>
    <row r="112" spans="1:31" s="1500" customFormat="1" ht="23.1" customHeight="1">
      <c r="A112" s="1401">
        <v>3</v>
      </c>
      <c r="B112" s="2125" t="s">
        <v>827</v>
      </c>
      <c r="C112" s="1402"/>
      <c r="D112" s="780">
        <f>SUM(D113:D120)</f>
        <v>29490</v>
      </c>
      <c r="E112" s="780">
        <f>E113+E116+E117+E118+E119+E120</f>
        <v>17850</v>
      </c>
      <c r="F112" s="1403">
        <f>E112/D112*100</f>
        <v>60.528992878942013</v>
      </c>
      <c r="G112" s="1001">
        <f>G113+G116+G117+G118+G119+G120</f>
        <v>14007</v>
      </c>
      <c r="H112" s="1408">
        <f t="shared" si="11"/>
        <v>27.436281859070448</v>
      </c>
      <c r="I112" s="1499"/>
    </row>
    <row r="113" spans="1:9" s="691" customFormat="1" ht="23.1" customHeight="1">
      <c r="A113" s="1388"/>
      <c r="B113" s="1404" t="s">
        <v>790</v>
      </c>
      <c r="C113" s="760"/>
      <c r="D113" s="930"/>
      <c r="E113" s="930">
        <f>E114+E115</f>
        <v>26</v>
      </c>
      <c r="F113" s="231"/>
      <c r="G113" s="1462">
        <f>G114+G115</f>
        <v>30</v>
      </c>
      <c r="H113" s="1408">
        <f t="shared" si="11"/>
        <v>-13.333333333333329</v>
      </c>
      <c r="I113" s="1476"/>
    </row>
    <row r="114" spans="1:9" s="691" customFormat="1" ht="23.1" customHeight="1">
      <c r="A114" s="1388"/>
      <c r="B114" s="1405" t="s">
        <v>791</v>
      </c>
      <c r="C114" s="760" t="s">
        <v>309</v>
      </c>
      <c r="D114" s="1406"/>
      <c r="E114" s="1406">
        <v>26</v>
      </c>
      <c r="F114" s="1407"/>
      <c r="G114" s="1463">
        <v>30</v>
      </c>
      <c r="H114" s="1408">
        <f t="shared" si="11"/>
        <v>-13.333333333333329</v>
      </c>
      <c r="I114" s="1476"/>
    </row>
    <row r="115" spans="1:9" s="691" customFormat="1" ht="23.1" customHeight="1">
      <c r="A115" s="1388"/>
      <c r="B115" s="1405" t="s">
        <v>792</v>
      </c>
      <c r="C115" s="760" t="s">
        <v>309</v>
      </c>
      <c r="D115" s="1406"/>
      <c r="E115" s="1406">
        <v>0</v>
      </c>
      <c r="F115" s="1406"/>
      <c r="G115" s="1406">
        <v>0</v>
      </c>
      <c r="H115" s="1406">
        <v>0</v>
      </c>
      <c r="I115" s="1476"/>
    </row>
    <row r="116" spans="1:9" s="691" customFormat="1" ht="23.1" customHeight="1">
      <c r="A116" s="1388"/>
      <c r="B116" s="1404" t="s">
        <v>793</v>
      </c>
      <c r="C116" s="760" t="s">
        <v>309</v>
      </c>
      <c r="D116" s="930">
        <v>6780</v>
      </c>
      <c r="E116" s="1365">
        <v>2864</v>
      </c>
      <c r="F116" s="1408">
        <f>E116/D116*100</f>
        <v>42.24188790560472</v>
      </c>
      <c r="G116" s="1365">
        <v>2775</v>
      </c>
      <c r="H116" s="1408">
        <f t="shared" si="11"/>
        <v>3.2072072072071904</v>
      </c>
      <c r="I116" s="1476"/>
    </row>
    <row r="117" spans="1:9" s="691" customFormat="1" ht="23.1" customHeight="1">
      <c r="A117" s="1388"/>
      <c r="B117" s="1404" t="s">
        <v>794</v>
      </c>
      <c r="C117" s="760" t="s">
        <v>309</v>
      </c>
      <c r="D117" s="930">
        <v>8750</v>
      </c>
      <c r="E117" s="1365">
        <v>5319</v>
      </c>
      <c r="F117" s="1408">
        <f t="shared" ref="F117:F120" si="12">E117/D117*100</f>
        <v>60.788571428571423</v>
      </c>
      <c r="G117" s="1365">
        <v>4098</v>
      </c>
      <c r="H117" s="1408">
        <f t="shared" si="11"/>
        <v>29.795021961932633</v>
      </c>
      <c r="I117" s="1476"/>
    </row>
    <row r="118" spans="1:9" s="691" customFormat="1" ht="23.1" customHeight="1">
      <c r="A118" s="1388"/>
      <c r="B118" s="1404" t="s">
        <v>795</v>
      </c>
      <c r="C118" s="760" t="s">
        <v>309</v>
      </c>
      <c r="D118" s="930">
        <v>9720</v>
      </c>
      <c r="E118" s="1365">
        <v>7763</v>
      </c>
      <c r="F118" s="1408">
        <f t="shared" si="12"/>
        <v>79.866255144032934</v>
      </c>
      <c r="G118" s="1365">
        <v>5163</v>
      </c>
      <c r="H118" s="1408">
        <f t="shared" si="11"/>
        <v>50.358318806895198</v>
      </c>
      <c r="I118" s="1476"/>
    </row>
    <row r="119" spans="1:9" s="691" customFormat="1" ht="23.1" customHeight="1">
      <c r="A119" s="1388"/>
      <c r="B119" s="1404" t="s">
        <v>797</v>
      </c>
      <c r="C119" s="760" t="s">
        <v>309</v>
      </c>
      <c r="D119" s="930">
        <v>3950</v>
      </c>
      <c r="E119" s="1365">
        <v>1736</v>
      </c>
      <c r="F119" s="1408">
        <f t="shared" si="12"/>
        <v>43.949367088607595</v>
      </c>
      <c r="G119" s="1365">
        <v>1827</v>
      </c>
      <c r="H119" s="1408">
        <f t="shared" si="11"/>
        <v>-4.9808429118773887</v>
      </c>
      <c r="I119" s="1476"/>
    </row>
    <row r="120" spans="1:9" s="691" customFormat="1" ht="23.1" customHeight="1">
      <c r="A120" s="1388"/>
      <c r="B120" s="1404" t="s">
        <v>796</v>
      </c>
      <c r="C120" s="760" t="s">
        <v>309</v>
      </c>
      <c r="D120" s="930">
        <v>290</v>
      </c>
      <c r="E120" s="1365">
        <v>142</v>
      </c>
      <c r="F120" s="1408">
        <f t="shared" si="12"/>
        <v>48.96551724137931</v>
      </c>
      <c r="G120" s="1365">
        <v>114</v>
      </c>
      <c r="H120" s="903">
        <v>0</v>
      </c>
      <c r="I120" s="1476"/>
    </row>
    <row r="121" spans="1:9" s="691" customFormat="1" ht="23.1" customHeight="1">
      <c r="A121" s="1409"/>
      <c r="B121" s="1400" t="s">
        <v>800</v>
      </c>
      <c r="C121" s="760" t="s">
        <v>309</v>
      </c>
      <c r="D121" s="760"/>
      <c r="E121" s="903">
        <v>0</v>
      </c>
      <c r="F121" s="903">
        <v>0</v>
      </c>
      <c r="G121" s="903">
        <v>0</v>
      </c>
      <c r="H121" s="903">
        <v>0</v>
      </c>
      <c r="I121" s="1476"/>
    </row>
    <row r="122" spans="1:9" s="691" customFormat="1" ht="23.1" customHeight="1">
      <c r="A122" s="1410" t="s">
        <v>358</v>
      </c>
      <c r="B122" s="1411" t="s">
        <v>838</v>
      </c>
      <c r="C122" s="1412"/>
      <c r="D122" s="1412"/>
      <c r="E122" s="1412"/>
      <c r="F122" s="1412"/>
      <c r="G122" s="1412"/>
      <c r="H122" s="1413"/>
      <c r="I122" s="1476"/>
    </row>
    <row r="123" spans="1:9" s="691" customFormat="1" ht="23.1" customHeight="1">
      <c r="A123" s="1377"/>
      <c r="B123" s="1378" t="s">
        <v>377</v>
      </c>
      <c r="C123" s="934"/>
      <c r="D123" s="932">
        <f>SUM(D124:D129)</f>
        <v>830</v>
      </c>
      <c r="E123" s="1001">
        <f>SUM(E124:E129)</f>
        <v>574</v>
      </c>
      <c r="F123" s="933">
        <f>E123/D123*100</f>
        <v>69.156626506024097</v>
      </c>
      <c r="G123" s="1001">
        <f>SUM(G124:G129)</f>
        <v>685</v>
      </c>
      <c r="H123" s="1408">
        <f>E123/G123*100-100</f>
        <v>-16.204379562043798</v>
      </c>
      <c r="I123" s="1476"/>
    </row>
    <row r="124" spans="1:9" s="691" customFormat="1" ht="23.1" customHeight="1">
      <c r="A124" s="1377">
        <v>1</v>
      </c>
      <c r="B124" s="1378" t="s">
        <v>398</v>
      </c>
      <c r="C124" s="2126" t="s">
        <v>311</v>
      </c>
      <c r="D124" s="934">
        <v>220</v>
      </c>
      <c r="E124" s="934">
        <v>136</v>
      </c>
      <c r="F124" s="933">
        <f t="shared" ref="F124:F129" si="13">E124/D124*100</f>
        <v>61.818181818181813</v>
      </c>
      <c r="G124" s="760">
        <v>202</v>
      </c>
      <c r="H124" s="1408">
        <f>E124/G124*100-100</f>
        <v>-32.67326732673267</v>
      </c>
      <c r="I124" s="1476"/>
    </row>
    <row r="125" spans="1:9" s="691" customFormat="1" ht="23.1" customHeight="1">
      <c r="A125" s="1377">
        <v>2</v>
      </c>
      <c r="B125" s="1378" t="s">
        <v>477</v>
      </c>
      <c r="C125" s="2126" t="s">
        <v>311</v>
      </c>
      <c r="D125" s="903">
        <v>0</v>
      </c>
      <c r="E125" s="934">
        <v>5</v>
      </c>
      <c r="F125" s="903">
        <v>0</v>
      </c>
      <c r="G125" s="903">
        <v>0</v>
      </c>
      <c r="H125" s="903">
        <v>0</v>
      </c>
      <c r="I125" s="1476"/>
    </row>
    <row r="126" spans="1:9" s="691" customFormat="1" ht="23.1" customHeight="1">
      <c r="A126" s="1377">
        <v>3</v>
      </c>
      <c r="B126" s="1378" t="s">
        <v>438</v>
      </c>
      <c r="C126" s="2126" t="s">
        <v>311</v>
      </c>
      <c r="D126" s="934">
        <v>500</v>
      </c>
      <c r="E126" s="934">
        <v>340</v>
      </c>
      <c r="F126" s="933">
        <f t="shared" si="13"/>
        <v>68</v>
      </c>
      <c r="G126" s="760">
        <v>402</v>
      </c>
      <c r="H126" s="1408">
        <f t="shared" ref="H126" si="14">E126/G126*100-100</f>
        <v>-15.422885572139293</v>
      </c>
      <c r="I126" s="1476"/>
    </row>
    <row r="127" spans="1:9" s="691" customFormat="1" ht="23.1" customHeight="1">
      <c r="A127" s="1377">
        <v>4</v>
      </c>
      <c r="B127" s="1378" t="s">
        <v>840</v>
      </c>
      <c r="C127" s="2126" t="s">
        <v>311</v>
      </c>
      <c r="D127" s="934">
        <v>50</v>
      </c>
      <c r="E127" s="934">
        <v>64</v>
      </c>
      <c r="F127" s="933">
        <f t="shared" si="13"/>
        <v>128</v>
      </c>
      <c r="G127" s="760">
        <v>45</v>
      </c>
      <c r="H127" s="1408">
        <f t="shared" ref="H127:H129" si="15">E127/G127*100-100</f>
        <v>42.222222222222229</v>
      </c>
      <c r="I127" s="1476"/>
    </row>
    <row r="128" spans="1:9" s="691" customFormat="1" ht="23.1" customHeight="1">
      <c r="A128" s="1377">
        <v>5</v>
      </c>
      <c r="B128" s="1378" t="s">
        <v>841</v>
      </c>
      <c r="C128" s="2126" t="s">
        <v>311</v>
      </c>
      <c r="D128" s="934">
        <v>10</v>
      </c>
      <c r="E128" s="934">
        <v>23</v>
      </c>
      <c r="F128" s="933">
        <f t="shared" si="13"/>
        <v>229.99999999999997</v>
      </c>
      <c r="G128" s="760">
        <v>30</v>
      </c>
      <c r="H128" s="1408">
        <f t="shared" si="15"/>
        <v>-23.333333333333329</v>
      </c>
      <c r="I128" s="1476"/>
    </row>
    <row r="129" spans="1:33" s="691" customFormat="1" ht="23.1" customHeight="1">
      <c r="A129" s="1383">
        <v>6</v>
      </c>
      <c r="B129" s="1414" t="s">
        <v>399</v>
      </c>
      <c r="C129" s="2127" t="s">
        <v>311</v>
      </c>
      <c r="D129" s="935">
        <v>50</v>
      </c>
      <c r="E129" s="1395">
        <v>6</v>
      </c>
      <c r="F129" s="936">
        <f t="shared" si="13"/>
        <v>12</v>
      </c>
      <c r="G129" s="935">
        <v>6</v>
      </c>
      <c r="H129" s="1470">
        <f t="shared" si="15"/>
        <v>0</v>
      </c>
      <c r="I129" s="1476"/>
    </row>
    <row r="130" spans="1:33" s="691" customFormat="1" ht="23.1" customHeight="1">
      <c r="A130" s="1415" t="s">
        <v>183</v>
      </c>
      <c r="B130" s="2128" t="s">
        <v>416</v>
      </c>
      <c r="C130" s="2099" t="s">
        <v>887</v>
      </c>
      <c r="D130" s="2129"/>
      <c r="E130" s="2129"/>
      <c r="F130" s="2129"/>
      <c r="G130" s="2129"/>
      <c r="H130" s="2100"/>
      <c r="I130" s="1476"/>
    </row>
    <row r="131" spans="1:33" s="691" customFormat="1" ht="23.1" customHeight="1">
      <c r="A131" s="1416">
        <v>1</v>
      </c>
      <c r="B131" s="1417" t="s">
        <v>116</v>
      </c>
      <c r="C131" s="1418" t="s">
        <v>850</v>
      </c>
      <c r="D131" s="904">
        <f>SUM(D132:D135)</f>
        <v>3235</v>
      </c>
      <c r="E131" s="904">
        <f>SUM(E132:E135)</f>
        <v>3235</v>
      </c>
      <c r="F131" s="1419">
        <f t="shared" ref="F131:F144" si="16">E131/D131*100</f>
        <v>100</v>
      </c>
      <c r="G131" s="1467">
        <f>SUM(G132:G135)</f>
        <v>3195</v>
      </c>
      <c r="H131" s="2130">
        <f>E131/G131*100-100</f>
        <v>1.2519561815336431</v>
      </c>
      <c r="I131" s="1476"/>
    </row>
    <row r="132" spans="1:33" s="691" customFormat="1" ht="23.1" customHeight="1">
      <c r="A132" s="1420"/>
      <c r="B132" s="227" t="s">
        <v>598</v>
      </c>
      <c r="C132" s="760" t="s">
        <v>850</v>
      </c>
      <c r="D132" s="930">
        <v>1250</v>
      </c>
      <c r="E132" s="903">
        <f>'Dieu tri '!C6</f>
        <v>1250</v>
      </c>
      <c r="F132" s="1421">
        <f t="shared" si="16"/>
        <v>100</v>
      </c>
      <c r="G132" s="903">
        <v>1250</v>
      </c>
      <c r="H132" s="1408">
        <f>E132/G132*100-100</f>
        <v>0</v>
      </c>
      <c r="I132" s="1476"/>
    </row>
    <row r="133" spans="1:33" s="691" customFormat="1" ht="23.1" customHeight="1">
      <c r="A133" s="1420"/>
      <c r="B133" s="227" t="s">
        <v>759</v>
      </c>
      <c r="C133" s="760" t="s">
        <v>850</v>
      </c>
      <c r="D133" s="930">
        <f>E133</f>
        <v>1150</v>
      </c>
      <c r="E133" s="903">
        <f>'Dieu tri '!C7</f>
        <v>1150</v>
      </c>
      <c r="F133" s="1421">
        <f t="shared" si="16"/>
        <v>100</v>
      </c>
      <c r="G133" s="903">
        <v>1100</v>
      </c>
      <c r="H133" s="1408">
        <f>E133/G133*100-100</f>
        <v>4.5454545454545467</v>
      </c>
      <c r="I133" s="1476"/>
      <c r="J133" s="1493"/>
    </row>
    <row r="134" spans="1:33" s="691" customFormat="1" ht="23.1" customHeight="1">
      <c r="A134" s="1420"/>
      <c r="B134" s="227" t="s">
        <v>599</v>
      </c>
      <c r="C134" s="760" t="s">
        <v>850</v>
      </c>
      <c r="D134" s="930">
        <v>190</v>
      </c>
      <c r="E134" s="903">
        <f>'Dieu tri '!C8</f>
        <v>190</v>
      </c>
      <c r="F134" s="1421">
        <f t="shared" si="16"/>
        <v>100</v>
      </c>
      <c r="G134" s="903">
        <v>190</v>
      </c>
      <c r="H134" s="1408">
        <f>E134/G134*100-100</f>
        <v>0</v>
      </c>
      <c r="I134" s="1476"/>
    </row>
    <row r="135" spans="1:33" s="691" customFormat="1" ht="23.1" customHeight="1">
      <c r="A135" s="1420"/>
      <c r="B135" s="227" t="s">
        <v>600</v>
      </c>
      <c r="C135" s="760" t="s">
        <v>850</v>
      </c>
      <c r="D135" s="930">
        <v>645</v>
      </c>
      <c r="E135" s="903">
        <f>'Dieu tri '!C9</f>
        <v>645</v>
      </c>
      <c r="F135" s="1421">
        <f t="shared" si="16"/>
        <v>100</v>
      </c>
      <c r="G135" s="903">
        <v>655</v>
      </c>
      <c r="H135" s="1408">
        <f>E135/G135*100-100</f>
        <v>-1.5267175572519136</v>
      </c>
      <c r="I135" s="1501"/>
      <c r="J135" s="690"/>
    </row>
    <row r="136" spans="1:33" s="691" customFormat="1" ht="23.1" customHeight="1">
      <c r="A136" s="1420">
        <v>2</v>
      </c>
      <c r="B136" s="1422" t="s">
        <v>847</v>
      </c>
      <c r="C136" s="1423" t="s">
        <v>754</v>
      </c>
      <c r="D136" s="780">
        <f>SUM(D137:D140)</f>
        <v>1404000</v>
      </c>
      <c r="E136" s="780">
        <f>SUM(E137:E140)</f>
        <v>767631</v>
      </c>
      <c r="F136" s="1424">
        <f t="shared" si="16"/>
        <v>54.674572649572653</v>
      </c>
      <c r="G136" s="780">
        <f t="shared" ref="G136" si="17">SUM(G137:G140)</f>
        <v>819333</v>
      </c>
      <c r="H136" s="1403">
        <f t="shared" ref="H136:H178" si="18">E136/G136*100-100</f>
        <v>-6.3102548048229465</v>
      </c>
      <c r="I136" s="1501"/>
      <c r="J136" s="1502"/>
      <c r="K136" s="1503"/>
      <c r="L136" s="1504"/>
      <c r="M136" s="1505"/>
      <c r="N136" s="1505"/>
      <c r="O136" s="1505"/>
      <c r="P136" s="1505"/>
      <c r="Q136" s="1505"/>
      <c r="R136" s="1505"/>
      <c r="S136" s="1505"/>
      <c r="T136" s="1505"/>
      <c r="U136" s="1505"/>
      <c r="V136" s="1505"/>
      <c r="W136" s="1504"/>
      <c r="X136" s="1504"/>
      <c r="Y136" s="1504"/>
      <c r="Z136" s="690"/>
      <c r="AG136" s="689"/>
    </row>
    <row r="137" spans="1:33" s="691" customFormat="1" ht="23.1" customHeight="1">
      <c r="A137" s="1420"/>
      <c r="B137" s="227" t="s">
        <v>378</v>
      </c>
      <c r="C137" s="934" t="s">
        <v>754</v>
      </c>
      <c r="D137" s="213">
        <v>246500</v>
      </c>
      <c r="E137" s="903">
        <f>'Dieu tri '!C11</f>
        <v>180650</v>
      </c>
      <c r="F137" s="931">
        <f t="shared" si="16"/>
        <v>73.286004056795122</v>
      </c>
      <c r="G137" s="903">
        <v>171452</v>
      </c>
      <c r="H137" s="1408">
        <f>E137/G137*100-100</f>
        <v>5.3647668152019321</v>
      </c>
      <c r="I137" s="1501"/>
      <c r="J137" s="1506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7"/>
      <c r="X137" s="1507"/>
      <c r="Y137" s="1507"/>
      <c r="Z137" s="690"/>
    </row>
    <row r="138" spans="1:33" s="691" customFormat="1" ht="23.1" customHeight="1">
      <c r="A138" s="1420"/>
      <c r="B138" s="227" t="s">
        <v>781</v>
      </c>
      <c r="C138" s="934" t="s">
        <v>754</v>
      </c>
      <c r="D138" s="213">
        <v>455000</v>
      </c>
      <c r="E138" s="903">
        <f>'Dieu tri '!C12</f>
        <v>281912</v>
      </c>
      <c r="F138" s="931">
        <f t="shared" si="16"/>
        <v>61.958681318681322</v>
      </c>
      <c r="G138" s="903">
        <v>299360</v>
      </c>
      <c r="H138" s="1408">
        <f t="shared" ref="H138:H140" si="19">E138/G138*100-100</f>
        <v>-5.8284339925173612</v>
      </c>
      <c r="I138" s="1501"/>
      <c r="J138" s="1477"/>
      <c r="K138" s="1507"/>
      <c r="L138" s="1508"/>
      <c r="M138" s="1508"/>
      <c r="N138" s="1508"/>
      <c r="O138" s="1508"/>
      <c r="P138" s="1508"/>
      <c r="Q138" s="1508"/>
      <c r="R138" s="1508"/>
      <c r="S138" s="1508"/>
      <c r="T138" s="1508"/>
      <c r="U138" s="1508"/>
      <c r="V138" s="1508"/>
      <c r="W138" s="1508"/>
      <c r="X138" s="1508"/>
      <c r="Y138" s="1508"/>
      <c r="Z138" s="690"/>
      <c r="AD138" s="1493"/>
      <c r="AF138" s="689"/>
      <c r="AG138" s="1493"/>
    </row>
    <row r="139" spans="1:33" s="691" customFormat="1" ht="23.1" customHeight="1">
      <c r="A139" s="1420"/>
      <c r="B139" s="227" t="s">
        <v>380</v>
      </c>
      <c r="C139" s="934" t="s">
        <v>754</v>
      </c>
      <c r="D139" s="213">
        <v>62500</v>
      </c>
      <c r="E139" s="903">
        <f>'Dieu tri '!C13</f>
        <v>36014</v>
      </c>
      <c r="F139" s="931">
        <f t="shared" si="16"/>
        <v>57.622399999999999</v>
      </c>
      <c r="G139" s="903">
        <v>38175</v>
      </c>
      <c r="H139" s="1408">
        <f t="shared" si="19"/>
        <v>-5.6607727570399504</v>
      </c>
      <c r="I139" s="1501"/>
      <c r="J139" s="1509"/>
      <c r="K139" s="1507"/>
      <c r="L139" s="1508"/>
      <c r="M139" s="1508"/>
      <c r="N139" s="1508"/>
      <c r="O139" s="1508"/>
      <c r="P139" s="1508"/>
      <c r="Q139" s="1508"/>
      <c r="R139" s="1508"/>
      <c r="S139" s="1508"/>
      <c r="T139" s="1508"/>
      <c r="U139" s="1508"/>
      <c r="V139" s="1508"/>
      <c r="W139" s="1508"/>
      <c r="X139" s="1508"/>
      <c r="Y139" s="1508"/>
      <c r="Z139" s="690"/>
      <c r="AF139" s="689"/>
    </row>
    <row r="140" spans="1:33" s="691" customFormat="1" ht="23.1" customHeight="1">
      <c r="A140" s="1425"/>
      <c r="B140" s="229" t="s">
        <v>381</v>
      </c>
      <c r="C140" s="1395" t="s">
        <v>754</v>
      </c>
      <c r="D140" s="213">
        <v>640000</v>
      </c>
      <c r="E140" s="1445">
        <f>'Dieu tri '!C14</f>
        <v>269055</v>
      </c>
      <c r="F140" s="1386">
        <f t="shared" si="16"/>
        <v>42.039843750000003</v>
      </c>
      <c r="G140" s="1445">
        <v>310346</v>
      </c>
      <c r="H140" s="1470">
        <f t="shared" si="19"/>
        <v>-13.304827515096051</v>
      </c>
      <c r="I140" s="1501"/>
      <c r="J140" s="1477"/>
      <c r="K140" s="1507"/>
      <c r="L140" s="1508"/>
      <c r="M140" s="1508"/>
      <c r="N140" s="1508"/>
      <c r="O140" s="1508"/>
      <c r="P140" s="1508"/>
      <c r="Q140" s="1508"/>
      <c r="R140" s="1508"/>
      <c r="S140" s="1508"/>
      <c r="T140" s="1508"/>
      <c r="U140" s="1508"/>
      <c r="V140" s="1508"/>
      <c r="W140" s="1508"/>
      <c r="X140" s="1508"/>
      <c r="Y140" s="1508"/>
      <c r="Z140" s="690"/>
    </row>
    <row r="141" spans="1:33" s="691" customFormat="1" ht="23.1" customHeight="1">
      <c r="A141" s="1416">
        <v>3</v>
      </c>
      <c r="B141" s="1426" t="s">
        <v>846</v>
      </c>
      <c r="C141" s="1427" t="s">
        <v>755</v>
      </c>
      <c r="D141" s="782">
        <f>SUM(D142:D145)</f>
        <v>141600</v>
      </c>
      <c r="E141" s="782">
        <f>SUM(E142:E145)</f>
        <v>112476</v>
      </c>
      <c r="F141" s="1428">
        <f>E141/D141*100</f>
        <v>79.432203389830519</v>
      </c>
      <c r="G141" s="782">
        <f t="shared" ref="G141" si="20">SUM(G142:G145)</f>
        <v>97297</v>
      </c>
      <c r="H141" s="2130">
        <f t="shared" si="18"/>
        <v>15.600686557653361</v>
      </c>
      <c r="I141" s="1501"/>
      <c r="J141" s="1510"/>
      <c r="K141" s="1507"/>
      <c r="L141" s="1508"/>
      <c r="M141" s="1508"/>
      <c r="N141" s="1508"/>
      <c r="O141" s="1508"/>
      <c r="P141" s="1508"/>
      <c r="Q141" s="1508"/>
      <c r="R141" s="1508"/>
      <c r="S141" s="1508"/>
      <c r="T141" s="1508"/>
      <c r="U141" s="1508"/>
      <c r="V141" s="1508"/>
      <c r="W141" s="1508"/>
      <c r="X141" s="1508"/>
      <c r="Y141" s="1508"/>
      <c r="Z141" s="690"/>
    </row>
    <row r="142" spans="1:33" s="691" customFormat="1" ht="23.1" customHeight="1">
      <c r="A142" s="1420"/>
      <c r="B142" s="227" t="s">
        <v>378</v>
      </c>
      <c r="C142" s="934" t="s">
        <v>755</v>
      </c>
      <c r="D142" s="213">
        <v>60000</v>
      </c>
      <c r="E142" s="903">
        <f>'Dieu tri '!C16</f>
        <v>49088</v>
      </c>
      <c r="F142" s="931">
        <f t="shared" si="16"/>
        <v>81.813333333333333</v>
      </c>
      <c r="G142" s="903">
        <v>41711</v>
      </c>
      <c r="H142" s="1408">
        <f t="shared" si="18"/>
        <v>17.685982115029603</v>
      </c>
      <c r="I142" s="1501"/>
      <c r="J142" s="1506"/>
      <c r="K142" s="1507"/>
      <c r="L142" s="1507"/>
      <c r="M142" s="1507"/>
      <c r="N142" s="1507"/>
      <c r="O142" s="1507"/>
      <c r="P142" s="1507"/>
      <c r="Q142" s="1507"/>
      <c r="R142" s="1507"/>
      <c r="S142" s="1507"/>
      <c r="T142" s="1507"/>
      <c r="U142" s="1507"/>
      <c r="V142" s="1507"/>
      <c r="W142" s="1507"/>
      <c r="X142" s="1507"/>
      <c r="Y142" s="1507"/>
      <c r="Z142" s="690"/>
      <c r="AG142" s="689"/>
    </row>
    <row r="143" spans="1:33" s="691" customFormat="1" ht="23.1" customHeight="1">
      <c r="A143" s="1420"/>
      <c r="B143" s="227" t="s">
        <v>781</v>
      </c>
      <c r="C143" s="934" t="s">
        <v>755</v>
      </c>
      <c r="D143" s="213">
        <v>70300</v>
      </c>
      <c r="E143" s="903">
        <f>'Dieu tri '!C17</f>
        <v>57587</v>
      </c>
      <c r="F143" s="931">
        <f t="shared" si="16"/>
        <v>81.916073968705547</v>
      </c>
      <c r="G143" s="903">
        <v>48878</v>
      </c>
      <c r="H143" s="1408">
        <f t="shared" si="18"/>
        <v>17.817832153525103</v>
      </c>
      <c r="I143" s="1501"/>
      <c r="J143" s="1511"/>
      <c r="K143" s="1507"/>
      <c r="L143" s="1508"/>
      <c r="M143" s="1508"/>
      <c r="N143" s="1508"/>
      <c r="O143" s="1508"/>
      <c r="P143" s="1508"/>
      <c r="Q143" s="1508"/>
      <c r="R143" s="1508"/>
      <c r="S143" s="1508"/>
      <c r="T143" s="1508"/>
      <c r="U143" s="1508"/>
      <c r="V143" s="1508"/>
      <c r="W143" s="1508"/>
      <c r="X143" s="1508"/>
      <c r="Y143" s="1508"/>
      <c r="Z143" s="690"/>
    </row>
    <row r="144" spans="1:33" s="691" customFormat="1" ht="23.1" customHeight="1">
      <c r="A144" s="1420"/>
      <c r="B144" s="227" t="s">
        <v>380</v>
      </c>
      <c r="C144" s="934" t="s">
        <v>755</v>
      </c>
      <c r="D144" s="213">
        <v>11300</v>
      </c>
      <c r="E144" s="903">
        <f>'Dieu tri '!C18</f>
        <v>5786</v>
      </c>
      <c r="F144" s="931">
        <f t="shared" si="16"/>
        <v>51.203539823008846</v>
      </c>
      <c r="G144" s="903">
        <v>6701</v>
      </c>
      <c r="H144" s="1408">
        <f t="shared" si="18"/>
        <v>-13.654678406208035</v>
      </c>
      <c r="I144" s="1501"/>
      <c r="J144" s="1478"/>
      <c r="K144" s="1507"/>
      <c r="L144" s="1508"/>
      <c r="M144" s="1508"/>
      <c r="N144" s="1508"/>
      <c r="O144" s="1508"/>
      <c r="P144" s="1508"/>
      <c r="Q144" s="1508"/>
      <c r="R144" s="1508"/>
      <c r="S144" s="1508"/>
      <c r="T144" s="1508"/>
      <c r="U144" s="1508"/>
      <c r="V144" s="1508"/>
      <c r="W144" s="1508"/>
      <c r="X144" s="1508"/>
      <c r="Y144" s="1508"/>
      <c r="Z144" s="690"/>
      <c r="AG144" s="1493"/>
    </row>
    <row r="145" spans="1:26" s="691" customFormat="1" ht="23.1" customHeight="1">
      <c r="A145" s="1420"/>
      <c r="B145" s="227" t="s">
        <v>381</v>
      </c>
      <c r="C145" s="934" t="s">
        <v>755</v>
      </c>
      <c r="D145" s="760"/>
      <c r="E145" s="903">
        <f>'Dieu tri '!C19</f>
        <v>15</v>
      </c>
      <c r="F145" s="760"/>
      <c r="G145" s="1468">
        <v>7</v>
      </c>
      <c r="H145" s="1408">
        <f t="shared" si="18"/>
        <v>114.28571428571428</v>
      </c>
      <c r="I145" s="1501"/>
      <c r="J145" s="1478"/>
      <c r="K145" s="1507"/>
      <c r="L145" s="1508"/>
      <c r="M145" s="1508"/>
      <c r="N145" s="1508"/>
      <c r="O145" s="1508"/>
      <c r="P145" s="1508"/>
      <c r="Q145" s="1508"/>
      <c r="R145" s="1508"/>
      <c r="S145" s="1508"/>
      <c r="T145" s="1508"/>
      <c r="U145" s="1508"/>
      <c r="V145" s="1508"/>
      <c r="W145" s="1508"/>
      <c r="X145" s="1508"/>
      <c r="Y145" s="1508"/>
      <c r="Z145" s="690"/>
    </row>
    <row r="146" spans="1:26" s="691" customFormat="1" ht="23.1" customHeight="1">
      <c r="A146" s="1420">
        <v>4</v>
      </c>
      <c r="B146" s="1422" t="s">
        <v>845</v>
      </c>
      <c r="C146" s="1423" t="s">
        <v>756</v>
      </c>
      <c r="D146" s="760"/>
      <c r="E146" s="1429">
        <f>SUM(E147:E149)</f>
        <v>641866</v>
      </c>
      <c r="F146" s="1429">
        <f t="shared" ref="F146:G146" si="21">SUM(F147:F149)</f>
        <v>0</v>
      </c>
      <c r="G146" s="1429">
        <f t="shared" si="21"/>
        <v>601885</v>
      </c>
      <c r="H146" s="1403">
        <f t="shared" si="18"/>
        <v>6.6426310673965929</v>
      </c>
      <c r="I146" s="1501"/>
      <c r="J146" s="1506"/>
      <c r="K146" s="1507"/>
      <c r="L146" s="1507"/>
      <c r="M146" s="1507"/>
      <c r="N146" s="1507"/>
      <c r="O146" s="1507"/>
      <c r="P146" s="1507"/>
      <c r="Q146" s="1507"/>
      <c r="R146" s="1507"/>
      <c r="S146" s="1507"/>
      <c r="T146" s="1507"/>
      <c r="U146" s="1507"/>
      <c r="V146" s="1507"/>
      <c r="W146" s="1507"/>
      <c r="X146" s="1507"/>
      <c r="Y146" s="1507"/>
      <c r="Z146" s="690"/>
    </row>
    <row r="147" spans="1:26" s="691" customFormat="1" ht="23.1" customHeight="1">
      <c r="A147" s="1420"/>
      <c r="B147" s="227" t="s">
        <v>378</v>
      </c>
      <c r="C147" s="934" t="s">
        <v>756</v>
      </c>
      <c r="D147" s="760"/>
      <c r="E147" s="903">
        <f>'Dieu tri '!C21</f>
        <v>356451</v>
      </c>
      <c r="F147" s="1421"/>
      <c r="G147" s="903">
        <v>300283</v>
      </c>
      <c r="H147" s="1408">
        <f t="shared" si="18"/>
        <v>18.705021596294173</v>
      </c>
      <c r="I147" s="1501"/>
      <c r="J147" s="1478"/>
      <c r="K147" s="1507"/>
      <c r="L147" s="1508"/>
      <c r="M147" s="1508"/>
      <c r="N147" s="1508"/>
      <c r="O147" s="1508"/>
      <c r="P147" s="1508"/>
      <c r="Q147" s="1508"/>
      <c r="R147" s="1508"/>
      <c r="S147" s="1508"/>
      <c r="T147" s="1508"/>
      <c r="U147" s="1508"/>
      <c r="V147" s="1508"/>
      <c r="W147" s="1508"/>
      <c r="X147" s="1508"/>
      <c r="Y147" s="1508"/>
      <c r="Z147" s="690"/>
    </row>
    <row r="148" spans="1:26" s="691" customFormat="1" ht="23.1" customHeight="1">
      <c r="A148" s="1420"/>
      <c r="B148" s="227" t="s">
        <v>781</v>
      </c>
      <c r="C148" s="934" t="s">
        <v>756</v>
      </c>
      <c r="D148" s="760"/>
      <c r="E148" s="903">
        <f>'Dieu tri '!C22</f>
        <v>253742</v>
      </c>
      <c r="F148" s="1421"/>
      <c r="G148" s="903">
        <v>265176</v>
      </c>
      <c r="H148" s="1408">
        <f t="shared" si="18"/>
        <v>-4.3118532597218433</v>
      </c>
      <c r="I148" s="1501"/>
      <c r="J148" s="1478"/>
      <c r="K148" s="1507"/>
      <c r="L148" s="1508"/>
      <c r="M148" s="1508"/>
      <c r="N148" s="1508"/>
      <c r="O148" s="1508"/>
      <c r="P148" s="1508"/>
      <c r="Q148" s="1508"/>
      <c r="R148" s="1508"/>
      <c r="S148" s="1508"/>
      <c r="T148" s="1508"/>
      <c r="U148" s="1508"/>
      <c r="V148" s="1508"/>
      <c r="W148" s="1508"/>
      <c r="X148" s="1508"/>
      <c r="Y148" s="1508"/>
      <c r="Z148" s="690"/>
    </row>
    <row r="149" spans="1:26" s="691" customFormat="1" ht="23.1" customHeight="1">
      <c r="A149" s="1420"/>
      <c r="B149" s="227" t="s">
        <v>380</v>
      </c>
      <c r="C149" s="934" t="s">
        <v>756</v>
      </c>
      <c r="D149" s="760"/>
      <c r="E149" s="903">
        <f>'Dieu tri '!C23</f>
        <v>31673</v>
      </c>
      <c r="F149" s="1421"/>
      <c r="G149" s="903">
        <v>36426</v>
      </c>
      <c r="H149" s="1408">
        <f t="shared" si="18"/>
        <v>-13.04837204194807</v>
      </c>
      <c r="I149" s="1501"/>
      <c r="J149" s="1478"/>
      <c r="K149" s="1507"/>
      <c r="L149" s="1508"/>
      <c r="M149" s="1508"/>
      <c r="N149" s="1508"/>
      <c r="O149" s="1508"/>
      <c r="P149" s="1508"/>
      <c r="Q149" s="1508"/>
      <c r="R149" s="1508"/>
      <c r="S149" s="1508"/>
      <c r="T149" s="1508"/>
      <c r="U149" s="1508"/>
      <c r="V149" s="1508"/>
      <c r="W149" s="1508"/>
      <c r="X149" s="1508"/>
      <c r="Y149" s="1508"/>
      <c r="Z149" s="690"/>
    </row>
    <row r="150" spans="1:26" s="691" customFormat="1" ht="23.1" customHeight="1">
      <c r="A150" s="1420">
        <v>5</v>
      </c>
      <c r="B150" s="1422" t="s">
        <v>864</v>
      </c>
      <c r="C150" s="1423" t="s">
        <v>755</v>
      </c>
      <c r="D150" s="780">
        <f>SUM(D151:D154)</f>
        <v>32500</v>
      </c>
      <c r="E150" s="780">
        <f>SUM(E151:E154)</f>
        <v>42990</v>
      </c>
      <c r="F150" s="1424">
        <f>E150/D150*100</f>
        <v>132.27692307692308</v>
      </c>
      <c r="G150" s="1429">
        <f>G151+G152+G153+G154</f>
        <v>35439</v>
      </c>
      <c r="H150" s="1403">
        <f t="shared" si="18"/>
        <v>21.307034622873118</v>
      </c>
      <c r="I150" s="1501"/>
      <c r="J150" s="1506"/>
      <c r="K150" s="1507"/>
      <c r="L150" s="1507"/>
      <c r="M150" s="1507"/>
      <c r="N150" s="1507"/>
      <c r="O150" s="1507"/>
      <c r="P150" s="1507"/>
      <c r="Q150" s="1507"/>
      <c r="R150" s="1507"/>
      <c r="S150" s="1507"/>
      <c r="T150" s="1507"/>
      <c r="U150" s="1507"/>
      <c r="V150" s="1507"/>
      <c r="W150" s="1507"/>
      <c r="X150" s="1507"/>
      <c r="Y150" s="1507"/>
      <c r="Z150" s="690"/>
    </row>
    <row r="151" spans="1:26" s="691" customFormat="1" ht="23.1" customHeight="1">
      <c r="A151" s="1420"/>
      <c r="B151" s="227" t="s">
        <v>378</v>
      </c>
      <c r="C151" s="934" t="s">
        <v>755</v>
      </c>
      <c r="D151" s="903">
        <v>12600</v>
      </c>
      <c r="E151" s="903">
        <f>'Dieu tri '!C25</f>
        <v>12172</v>
      </c>
      <c r="F151" s="1421">
        <f>E151/D151*100</f>
        <v>96.603174603174608</v>
      </c>
      <c r="G151" s="903">
        <v>9159</v>
      </c>
      <c r="H151" s="1408">
        <f t="shared" si="18"/>
        <v>32.896604432798341</v>
      </c>
      <c r="I151" s="1501"/>
      <c r="J151" s="1478"/>
      <c r="K151" s="1507"/>
      <c r="L151" s="1508"/>
      <c r="M151" s="1508"/>
      <c r="N151" s="1508"/>
      <c r="O151" s="1508"/>
      <c r="P151" s="1508"/>
      <c r="Q151" s="1508"/>
      <c r="R151" s="1508"/>
      <c r="S151" s="1508"/>
      <c r="T151" s="1508"/>
      <c r="U151" s="1508"/>
      <c r="V151" s="1508"/>
      <c r="W151" s="1508"/>
      <c r="X151" s="1508"/>
      <c r="Y151" s="1508"/>
      <c r="Z151" s="690"/>
    </row>
    <row r="152" spans="1:26" s="691" customFormat="1" ht="23.1" customHeight="1">
      <c r="A152" s="1420"/>
      <c r="B152" s="227" t="s">
        <v>781</v>
      </c>
      <c r="C152" s="934" t="s">
        <v>755</v>
      </c>
      <c r="D152" s="903">
        <v>19300</v>
      </c>
      <c r="E152" s="903">
        <f>'Dieu tri '!C26</f>
        <v>10771</v>
      </c>
      <c r="F152" s="1421">
        <f>E152/D152*100</f>
        <v>55.80829015544041</v>
      </c>
      <c r="G152" s="903">
        <v>8085</v>
      </c>
      <c r="H152" s="1408">
        <f t="shared" si="18"/>
        <v>33.222016079158948</v>
      </c>
      <c r="I152" s="1501"/>
      <c r="J152" s="1478"/>
      <c r="K152" s="1507"/>
      <c r="L152" s="1508"/>
      <c r="M152" s="1508"/>
      <c r="N152" s="1508"/>
      <c r="O152" s="1508"/>
      <c r="P152" s="1508"/>
      <c r="Q152" s="1508"/>
      <c r="R152" s="1508"/>
      <c r="S152" s="1508"/>
      <c r="T152" s="1508"/>
      <c r="U152" s="1508"/>
      <c r="V152" s="1508"/>
      <c r="W152" s="1508"/>
      <c r="X152" s="1508"/>
      <c r="Y152" s="1508"/>
      <c r="Z152" s="690"/>
    </row>
    <row r="153" spans="1:26" s="691" customFormat="1" ht="23.1" customHeight="1">
      <c r="A153" s="1420"/>
      <c r="B153" s="227" t="s">
        <v>380</v>
      </c>
      <c r="C153" s="934" t="s">
        <v>755</v>
      </c>
      <c r="D153" s="903">
        <v>600</v>
      </c>
      <c r="E153" s="903">
        <f>'Dieu tri '!C27</f>
        <v>2454</v>
      </c>
      <c r="F153" s="1421">
        <f>E153/D153*100</f>
        <v>409</v>
      </c>
      <c r="G153" s="903">
        <v>0</v>
      </c>
      <c r="H153" s="1408">
        <v>0</v>
      </c>
      <c r="I153" s="1501"/>
      <c r="J153" s="1478"/>
      <c r="K153" s="1507"/>
      <c r="L153" s="1508"/>
      <c r="M153" s="1508"/>
      <c r="N153" s="1508"/>
      <c r="O153" s="1508"/>
      <c r="P153" s="1508"/>
      <c r="Q153" s="1508"/>
      <c r="R153" s="1508"/>
      <c r="S153" s="1508"/>
      <c r="T153" s="1508"/>
      <c r="U153" s="1508"/>
      <c r="V153" s="1508"/>
      <c r="W153" s="1508"/>
      <c r="X153" s="1508"/>
      <c r="Y153" s="1508"/>
      <c r="Z153" s="690"/>
    </row>
    <row r="154" spans="1:26" s="691" customFormat="1" ht="23.1" customHeight="1">
      <c r="A154" s="1430"/>
      <c r="B154" s="228" t="s">
        <v>381</v>
      </c>
      <c r="C154" s="934" t="s">
        <v>755</v>
      </c>
      <c r="D154" s="937"/>
      <c r="E154" s="903">
        <f>'Dieu tri '!C28</f>
        <v>17593</v>
      </c>
      <c r="F154" s="1375"/>
      <c r="G154" s="903">
        <v>18195</v>
      </c>
      <c r="H154" s="2120">
        <f t="shared" si="18"/>
        <v>-3.3086012640835492</v>
      </c>
      <c r="I154" s="1501"/>
      <c r="J154" s="1510"/>
      <c r="K154" s="1507"/>
      <c r="L154" s="1508"/>
      <c r="M154" s="1508"/>
      <c r="N154" s="1508"/>
      <c r="O154" s="1508"/>
      <c r="P154" s="1508"/>
      <c r="Q154" s="1508"/>
      <c r="R154" s="1508"/>
      <c r="S154" s="1508"/>
      <c r="T154" s="1508"/>
      <c r="U154" s="1508"/>
      <c r="V154" s="1508"/>
      <c r="W154" s="1508"/>
      <c r="X154" s="1508"/>
      <c r="Y154" s="1508"/>
      <c r="Z154" s="690"/>
    </row>
    <row r="155" spans="1:26" s="691" customFormat="1" ht="23.1" customHeight="1">
      <c r="A155" s="1420">
        <v>6</v>
      </c>
      <c r="B155" s="1422" t="s">
        <v>382</v>
      </c>
      <c r="C155" s="1423" t="s">
        <v>755</v>
      </c>
      <c r="D155" s="760"/>
      <c r="E155" s="1431">
        <f>SUM(E156:E159)</f>
        <v>42333</v>
      </c>
      <c r="F155" s="1431"/>
      <c r="G155" s="1431">
        <f>SUM(G156:G159)</f>
        <v>39154</v>
      </c>
      <c r="H155" s="1403">
        <f t="shared" si="18"/>
        <v>8.1192215354753046</v>
      </c>
      <c r="I155" s="1501"/>
      <c r="J155" s="1506"/>
      <c r="K155" s="1507"/>
      <c r="L155" s="1507"/>
      <c r="M155" s="1507"/>
      <c r="N155" s="1507"/>
      <c r="O155" s="1507"/>
      <c r="P155" s="1507"/>
      <c r="Q155" s="1507"/>
      <c r="R155" s="1507"/>
      <c r="S155" s="1507"/>
      <c r="T155" s="1507"/>
      <c r="U155" s="1507"/>
      <c r="V155" s="1507"/>
      <c r="W155" s="1507"/>
      <c r="X155" s="1507"/>
      <c r="Y155" s="1507"/>
      <c r="Z155" s="690"/>
    </row>
    <row r="156" spans="1:26" s="691" customFormat="1" ht="23.1" customHeight="1">
      <c r="A156" s="1420"/>
      <c r="B156" s="227" t="s">
        <v>378</v>
      </c>
      <c r="C156" s="934" t="s">
        <v>755</v>
      </c>
      <c r="D156" s="760"/>
      <c r="E156" s="903">
        <f>'Dieu tri '!C30</f>
        <v>5336</v>
      </c>
      <c r="F156" s="760"/>
      <c r="G156" s="903">
        <v>4567</v>
      </c>
      <c r="H156" s="1408">
        <f t="shared" si="18"/>
        <v>16.838186993650098</v>
      </c>
      <c r="I156" s="1501"/>
      <c r="J156" s="1478"/>
      <c r="K156" s="1507"/>
      <c r="L156" s="1508"/>
      <c r="M156" s="1508"/>
      <c r="N156" s="1508"/>
      <c r="O156" s="1508"/>
      <c r="P156" s="1508"/>
      <c r="Q156" s="1508"/>
      <c r="R156" s="1508"/>
      <c r="S156" s="1508"/>
      <c r="T156" s="1508"/>
      <c r="U156" s="1508"/>
      <c r="V156" s="1508"/>
      <c r="W156" s="1508"/>
      <c r="X156" s="1508"/>
      <c r="Y156" s="1508"/>
      <c r="Z156" s="690"/>
    </row>
    <row r="157" spans="1:26" s="691" customFormat="1" ht="23.1" customHeight="1">
      <c r="A157" s="1420"/>
      <c r="B157" s="227" t="s">
        <v>781</v>
      </c>
      <c r="C157" s="934" t="s">
        <v>755</v>
      </c>
      <c r="D157" s="760"/>
      <c r="E157" s="903">
        <f>'Dieu tri '!C31</f>
        <v>13243</v>
      </c>
      <c r="F157" s="760"/>
      <c r="G157" s="903">
        <v>12118</v>
      </c>
      <c r="H157" s="1408">
        <f t="shared" si="18"/>
        <v>9.2837101831985507</v>
      </c>
      <c r="I157" s="1501"/>
      <c r="J157" s="1478"/>
      <c r="K157" s="1507"/>
      <c r="L157" s="1508"/>
      <c r="M157" s="1508"/>
      <c r="N157" s="1508"/>
      <c r="O157" s="1508"/>
      <c r="P157" s="1508"/>
      <c r="Q157" s="1508"/>
      <c r="R157" s="1508"/>
      <c r="S157" s="1508"/>
      <c r="T157" s="1508"/>
      <c r="U157" s="1508"/>
      <c r="V157" s="1508"/>
      <c r="W157" s="1508"/>
      <c r="X157" s="1508"/>
      <c r="Y157" s="1508"/>
      <c r="Z157" s="690"/>
    </row>
    <row r="158" spans="1:26" s="691" customFormat="1" ht="23.1" customHeight="1">
      <c r="A158" s="1420"/>
      <c r="B158" s="227" t="s">
        <v>380</v>
      </c>
      <c r="C158" s="934" t="s">
        <v>755</v>
      </c>
      <c r="D158" s="760"/>
      <c r="E158" s="903">
        <f>'Dieu tri '!C32</f>
        <v>2766</v>
      </c>
      <c r="F158" s="760"/>
      <c r="G158" s="903">
        <v>2767</v>
      </c>
      <c r="H158" s="1408">
        <f t="shared" si="18"/>
        <v>-3.6140224069384885E-2</v>
      </c>
      <c r="I158" s="1501"/>
      <c r="J158" s="1478"/>
      <c r="K158" s="1507"/>
      <c r="L158" s="1508"/>
      <c r="M158" s="1508"/>
      <c r="N158" s="1508"/>
      <c r="O158" s="1508"/>
      <c r="P158" s="1508"/>
      <c r="Q158" s="1508"/>
      <c r="R158" s="1508"/>
      <c r="S158" s="1508"/>
      <c r="T158" s="1508"/>
      <c r="U158" s="1508"/>
      <c r="V158" s="1508"/>
      <c r="W158" s="1508"/>
      <c r="X158" s="1508"/>
      <c r="Y158" s="1508"/>
      <c r="Z158" s="690"/>
    </row>
    <row r="159" spans="1:26" s="691" customFormat="1" ht="23.1" customHeight="1">
      <c r="A159" s="1430"/>
      <c r="B159" s="228" t="s">
        <v>381</v>
      </c>
      <c r="C159" s="1372" t="s">
        <v>755</v>
      </c>
      <c r="D159" s="937"/>
      <c r="E159" s="903">
        <f>'Dieu tri '!C33</f>
        <v>20988</v>
      </c>
      <c r="F159" s="937"/>
      <c r="G159" s="903">
        <v>19702</v>
      </c>
      <c r="H159" s="2120">
        <f t="shared" si="18"/>
        <v>6.5272561161303457</v>
      </c>
      <c r="I159" s="1512"/>
      <c r="J159" s="1510"/>
      <c r="K159" s="1507"/>
      <c r="L159" s="1508"/>
      <c r="M159" s="1508"/>
      <c r="N159" s="1508"/>
      <c r="O159" s="1508"/>
      <c r="P159" s="1508"/>
      <c r="Q159" s="1508"/>
      <c r="R159" s="1508"/>
      <c r="S159" s="1508"/>
      <c r="T159" s="1508"/>
      <c r="U159" s="1508"/>
      <c r="V159" s="1508"/>
      <c r="W159" s="1508"/>
      <c r="X159" s="1508"/>
      <c r="Y159" s="1508"/>
      <c r="Z159" s="690"/>
    </row>
    <row r="160" spans="1:26" s="691" customFormat="1" ht="23.1" customHeight="1">
      <c r="A160" s="934">
        <v>7</v>
      </c>
      <c r="B160" s="1422" t="s">
        <v>383</v>
      </c>
      <c r="C160" s="1423" t="s">
        <v>755</v>
      </c>
      <c r="D160" s="760"/>
      <c r="E160" s="1429">
        <f>'Dieu tri '!C34</f>
        <v>94</v>
      </c>
      <c r="F160" s="760"/>
      <c r="G160" s="1429">
        <v>52</v>
      </c>
      <c r="H160" s="1403">
        <f t="shared" si="18"/>
        <v>80.769230769230774</v>
      </c>
      <c r="I160" s="1512"/>
      <c r="J160" s="1506"/>
      <c r="K160" s="1507"/>
      <c r="L160" s="1508"/>
      <c r="M160" s="1508"/>
      <c r="N160" s="1508"/>
      <c r="O160" s="1508"/>
      <c r="P160" s="1508"/>
      <c r="Q160" s="1508"/>
      <c r="R160" s="1508"/>
      <c r="S160" s="1508"/>
      <c r="T160" s="1508"/>
      <c r="U160" s="1508"/>
      <c r="V160" s="1508"/>
      <c r="W160" s="1508"/>
      <c r="X160" s="1508"/>
      <c r="Y160" s="1508"/>
      <c r="Z160" s="690"/>
    </row>
    <row r="161" spans="1:33" s="691" customFormat="1" ht="23.1" customHeight="1">
      <c r="A161" s="934">
        <v>8</v>
      </c>
      <c r="B161" s="1422" t="s">
        <v>384</v>
      </c>
      <c r="C161" s="934" t="s">
        <v>757</v>
      </c>
      <c r="D161" s="760"/>
      <c r="E161" s="1469">
        <f>'Dieu tri '!C36</f>
        <v>1653591</v>
      </c>
      <c r="F161" s="774"/>
      <c r="G161" s="1469">
        <v>1466853</v>
      </c>
      <c r="H161" s="1408">
        <f>E161/G161*100-100</f>
        <v>12.730519009062263</v>
      </c>
      <c r="I161" s="1512"/>
      <c r="J161" s="1506"/>
      <c r="K161" s="1507"/>
      <c r="L161" s="1508"/>
      <c r="M161" s="1508"/>
      <c r="N161" s="1508"/>
      <c r="O161" s="1508"/>
      <c r="P161" s="1508"/>
      <c r="Q161" s="1508"/>
      <c r="R161" s="1508"/>
      <c r="S161" s="1508"/>
      <c r="T161" s="1508"/>
      <c r="U161" s="1508"/>
      <c r="V161" s="1508"/>
      <c r="W161" s="1508"/>
      <c r="X161" s="1508"/>
      <c r="Y161" s="1508"/>
      <c r="Z161" s="690"/>
    </row>
    <row r="162" spans="1:33" s="691" customFormat="1" ht="23.1" customHeight="1">
      <c r="A162" s="1420">
        <v>9</v>
      </c>
      <c r="B162" s="227" t="s">
        <v>929</v>
      </c>
      <c r="C162" s="934" t="s">
        <v>757</v>
      </c>
      <c r="D162" s="760"/>
      <c r="E162" s="903">
        <f>'Dieu tri '!C37</f>
        <v>151937</v>
      </c>
      <c r="F162" s="760"/>
      <c r="G162" s="903">
        <v>142977</v>
      </c>
      <c r="H162" s="1408">
        <f t="shared" si="18"/>
        <v>6.266742203291443</v>
      </c>
      <c r="I162" s="1512"/>
      <c r="J162" s="1510"/>
      <c r="K162" s="1507"/>
      <c r="L162" s="1508"/>
      <c r="M162" s="1508"/>
      <c r="N162" s="1508"/>
      <c r="O162" s="1508"/>
      <c r="P162" s="1508"/>
      <c r="Q162" s="1508"/>
      <c r="R162" s="1508"/>
      <c r="S162" s="1508"/>
      <c r="T162" s="1508"/>
      <c r="U162" s="1508"/>
      <c r="V162" s="1508"/>
      <c r="W162" s="1508"/>
      <c r="X162" s="1508"/>
      <c r="Y162" s="1508"/>
      <c r="Z162" s="690"/>
    </row>
    <row r="163" spans="1:33" s="691" customFormat="1" ht="23.1" customHeight="1">
      <c r="A163" s="1420"/>
      <c r="B163" s="227" t="s">
        <v>385</v>
      </c>
      <c r="C163" s="934" t="s">
        <v>757</v>
      </c>
      <c r="D163" s="760"/>
      <c r="E163" s="903">
        <f>'Dieu tri '!C38</f>
        <v>137341</v>
      </c>
      <c r="F163" s="760"/>
      <c r="G163" s="903">
        <v>137970</v>
      </c>
      <c r="H163" s="1408">
        <f t="shared" si="18"/>
        <v>-0.45589620932086916</v>
      </c>
      <c r="I163" s="1512"/>
      <c r="J163" s="1510"/>
      <c r="K163" s="1507"/>
      <c r="L163" s="1508"/>
      <c r="M163" s="1508"/>
      <c r="N163" s="1508"/>
      <c r="O163" s="1508"/>
      <c r="P163" s="1508"/>
      <c r="Q163" s="1508"/>
      <c r="R163" s="1508"/>
      <c r="S163" s="1508"/>
      <c r="T163" s="1508"/>
      <c r="U163" s="1508"/>
      <c r="V163" s="1508"/>
      <c r="W163" s="1508"/>
      <c r="X163" s="1508"/>
      <c r="Y163" s="1508"/>
      <c r="Z163" s="690"/>
    </row>
    <row r="164" spans="1:33" s="691" customFormat="1" ht="23.1" customHeight="1">
      <c r="A164" s="1420"/>
      <c r="B164" s="228" t="s">
        <v>386</v>
      </c>
      <c r="C164" s="934" t="s">
        <v>757</v>
      </c>
      <c r="D164" s="937"/>
      <c r="E164" s="903">
        <f>'Dieu tri '!C39</f>
        <v>39135</v>
      </c>
      <c r="F164" s="937"/>
      <c r="G164" s="903">
        <v>37054</v>
      </c>
      <c r="H164" s="2120">
        <f t="shared" si="18"/>
        <v>5.6161278134614321</v>
      </c>
      <c r="I164" s="1512"/>
      <c r="J164" s="1510"/>
      <c r="K164" s="1507"/>
      <c r="L164" s="1508"/>
      <c r="M164" s="1508"/>
      <c r="N164" s="1508"/>
      <c r="O164" s="1508"/>
      <c r="P164" s="1508"/>
      <c r="Q164" s="1508"/>
      <c r="R164" s="1508"/>
      <c r="S164" s="1508"/>
      <c r="T164" s="1508"/>
      <c r="U164" s="1508"/>
      <c r="V164" s="1508"/>
      <c r="W164" s="1508"/>
      <c r="X164" s="1508"/>
      <c r="Y164" s="1508"/>
      <c r="Z164" s="690"/>
    </row>
    <row r="165" spans="1:33" s="691" customFormat="1" ht="23.1" customHeight="1">
      <c r="A165" s="1420"/>
      <c r="B165" s="227" t="s">
        <v>130</v>
      </c>
      <c r="C165" s="934" t="s">
        <v>757</v>
      </c>
      <c r="D165" s="760"/>
      <c r="E165" s="903">
        <f>'Dieu tri '!C40</f>
        <v>34556</v>
      </c>
      <c r="F165" s="760"/>
      <c r="G165" s="903">
        <v>42798</v>
      </c>
      <c r="H165" s="1408">
        <f t="shared" si="18"/>
        <v>-19.2579092480957</v>
      </c>
      <c r="I165" s="1512"/>
      <c r="J165" s="1510"/>
      <c r="K165" s="1507"/>
      <c r="L165" s="1508"/>
      <c r="M165" s="1508"/>
      <c r="N165" s="1508"/>
      <c r="O165" s="1508"/>
      <c r="P165" s="1508"/>
      <c r="Q165" s="1508"/>
      <c r="R165" s="1508"/>
      <c r="S165" s="1508"/>
      <c r="T165" s="1508"/>
      <c r="U165" s="1508"/>
      <c r="V165" s="1508"/>
      <c r="W165" s="1508"/>
      <c r="X165" s="1508"/>
      <c r="Y165" s="1508"/>
      <c r="Z165" s="690"/>
    </row>
    <row r="166" spans="1:33" s="691" customFormat="1" ht="23.1" customHeight="1">
      <c r="A166" s="1420"/>
      <c r="B166" s="227" t="s">
        <v>387</v>
      </c>
      <c r="C166" s="934" t="s">
        <v>757</v>
      </c>
      <c r="D166" s="760"/>
      <c r="E166" s="903">
        <f>'Dieu tri '!C41</f>
        <v>275</v>
      </c>
      <c r="F166" s="760"/>
      <c r="G166" s="903">
        <v>326</v>
      </c>
      <c r="H166" s="1408">
        <f t="shared" si="18"/>
        <v>-15.644171779141104</v>
      </c>
      <c r="I166" s="1512"/>
      <c r="J166" s="1510"/>
      <c r="K166" s="1507"/>
      <c r="L166" s="1508"/>
      <c r="M166" s="1508"/>
      <c r="N166" s="1508"/>
      <c r="O166" s="1508"/>
      <c r="P166" s="1508"/>
      <c r="Q166" s="1508"/>
      <c r="R166" s="1508"/>
      <c r="S166" s="1508"/>
      <c r="T166" s="1508"/>
      <c r="U166" s="1508"/>
      <c r="V166" s="1508"/>
      <c r="W166" s="1508"/>
      <c r="X166" s="1508"/>
      <c r="Y166" s="1508"/>
      <c r="Z166" s="690"/>
    </row>
    <row r="167" spans="1:33" s="691" customFormat="1" ht="23.1" customHeight="1">
      <c r="A167" s="1420"/>
      <c r="B167" s="227" t="s">
        <v>131</v>
      </c>
      <c r="C167" s="934" t="s">
        <v>757</v>
      </c>
      <c r="D167" s="760"/>
      <c r="E167" s="903">
        <f>'Dieu tri '!C42</f>
        <v>22063</v>
      </c>
      <c r="F167" s="760"/>
      <c r="G167" s="903">
        <v>17031</v>
      </c>
      <c r="H167" s="1408">
        <f>E167/G167*100-100</f>
        <v>29.54612177793436</v>
      </c>
      <c r="I167" s="1512"/>
      <c r="J167" s="1510"/>
      <c r="K167" s="1507"/>
      <c r="L167" s="1508"/>
      <c r="M167" s="1508"/>
      <c r="N167" s="1508"/>
      <c r="O167" s="1508"/>
      <c r="P167" s="1508"/>
      <c r="Q167" s="1508"/>
      <c r="R167" s="1508"/>
      <c r="S167" s="1508"/>
      <c r="T167" s="1508"/>
      <c r="U167" s="1508"/>
      <c r="V167" s="1508"/>
      <c r="W167" s="1508"/>
      <c r="X167" s="1508"/>
      <c r="Y167" s="1508"/>
      <c r="Z167" s="690"/>
    </row>
    <row r="168" spans="1:33" s="691" customFormat="1" ht="23.1" customHeight="1">
      <c r="A168" s="1430"/>
      <c r="B168" s="228" t="s">
        <v>388</v>
      </c>
      <c r="C168" s="1372" t="s">
        <v>757</v>
      </c>
      <c r="D168" s="937"/>
      <c r="E168" s="903">
        <f>'Dieu tri '!C45</f>
        <v>2059</v>
      </c>
      <c r="F168" s="937"/>
      <c r="G168" s="903">
        <v>2383</v>
      </c>
      <c r="H168" s="2120">
        <f>E168/G168*100-100</f>
        <v>-13.596307175828798</v>
      </c>
      <c r="I168" s="1512"/>
      <c r="J168" s="1510"/>
      <c r="K168" s="1507"/>
      <c r="L168" s="1508"/>
      <c r="M168" s="1508"/>
      <c r="N168" s="1508"/>
      <c r="O168" s="1508"/>
      <c r="P168" s="1508"/>
      <c r="Q168" s="1508"/>
      <c r="R168" s="1508"/>
      <c r="S168" s="1508"/>
      <c r="T168" s="1508"/>
      <c r="U168" s="1508"/>
      <c r="V168" s="1508"/>
      <c r="W168" s="1508"/>
      <c r="X168" s="1508"/>
      <c r="Y168" s="1508"/>
      <c r="Z168" s="690"/>
    </row>
    <row r="169" spans="1:33" s="691" customFormat="1" ht="23.1" customHeight="1">
      <c r="A169" s="934">
        <v>10</v>
      </c>
      <c r="B169" s="227" t="s">
        <v>389</v>
      </c>
      <c r="C169" s="934" t="s">
        <v>758</v>
      </c>
      <c r="D169" s="760"/>
      <c r="E169" s="903">
        <f>'Dieu tri '!C46</f>
        <v>12003</v>
      </c>
      <c r="F169" s="760"/>
      <c r="G169" s="903">
        <v>11960</v>
      </c>
      <c r="H169" s="1408">
        <f>E169/G169*100-100</f>
        <v>0.35953177257526647</v>
      </c>
      <c r="I169" s="1512"/>
      <c r="J169" s="1510"/>
      <c r="K169" s="1507"/>
      <c r="L169" s="1508"/>
      <c r="M169" s="1508"/>
      <c r="N169" s="1508"/>
      <c r="O169" s="1508"/>
      <c r="P169" s="1508"/>
      <c r="Q169" s="1508"/>
      <c r="R169" s="1508"/>
      <c r="S169" s="1508"/>
      <c r="T169" s="1508"/>
      <c r="U169" s="1508"/>
      <c r="V169" s="1508"/>
      <c r="W169" s="1508"/>
      <c r="X169" s="1508"/>
      <c r="Y169" s="1508"/>
      <c r="Z169" s="690"/>
    </row>
    <row r="170" spans="1:33" s="691" customFormat="1" ht="23.1" customHeight="1">
      <c r="A170" s="934">
        <v>11</v>
      </c>
      <c r="B170" s="227" t="s">
        <v>390</v>
      </c>
      <c r="C170" s="934" t="s">
        <v>309</v>
      </c>
      <c r="D170" s="760"/>
      <c r="E170" s="903">
        <f>'Dieu tri '!C47</f>
        <v>271094</v>
      </c>
      <c r="F170" s="760"/>
      <c r="G170" s="903">
        <v>262739</v>
      </c>
      <c r="H170" s="1408">
        <f t="shared" si="18"/>
        <v>3.1799618632939826</v>
      </c>
      <c r="I170" s="1512"/>
      <c r="J170" s="1510"/>
      <c r="K170" s="1507"/>
      <c r="L170" s="1508"/>
      <c r="M170" s="1508"/>
      <c r="N170" s="1508"/>
      <c r="O170" s="1508"/>
      <c r="P170" s="1508"/>
      <c r="Q170" s="1508"/>
      <c r="R170" s="1508"/>
      <c r="S170" s="1508"/>
      <c r="T170" s="1508"/>
      <c r="U170" s="1508"/>
      <c r="V170" s="1508"/>
      <c r="W170" s="1508"/>
      <c r="X170" s="1508"/>
      <c r="Y170" s="1508"/>
      <c r="Z170" s="690"/>
    </row>
    <row r="171" spans="1:33" s="691" customFormat="1" ht="23.1" customHeight="1">
      <c r="A171" s="1420">
        <v>12</v>
      </c>
      <c r="B171" s="1422" t="s">
        <v>391</v>
      </c>
      <c r="C171" s="1423"/>
      <c r="D171" s="760"/>
      <c r="E171" s="231"/>
      <c r="F171" s="760"/>
      <c r="G171" s="231"/>
      <c r="H171" s="1408"/>
      <c r="I171" s="1512"/>
      <c r="J171" s="1513"/>
      <c r="K171" s="1508"/>
      <c r="L171" s="1508"/>
      <c r="M171" s="1508"/>
      <c r="N171" s="1508"/>
      <c r="O171" s="1508"/>
      <c r="P171" s="1508"/>
      <c r="Q171" s="1508"/>
      <c r="R171" s="1508"/>
      <c r="S171" s="1508"/>
      <c r="T171" s="1508"/>
      <c r="U171" s="1508"/>
      <c r="V171" s="1508"/>
      <c r="W171" s="1508"/>
      <c r="X171" s="1508"/>
      <c r="Y171" s="1508"/>
      <c r="Z171" s="690"/>
    </row>
    <row r="172" spans="1:33" s="691" customFormat="1" ht="23.1" customHeight="1">
      <c r="A172" s="1420"/>
      <c r="B172" s="227" t="s">
        <v>378</v>
      </c>
      <c r="C172" s="934" t="s">
        <v>0</v>
      </c>
      <c r="D172" s="931">
        <v>100</v>
      </c>
      <c r="E172" s="1408">
        <f>'Dieu tri '!C49</f>
        <v>104.4545054945055</v>
      </c>
      <c r="F172" s="931">
        <f>E172/D172*100</f>
        <v>104.4545054945055</v>
      </c>
      <c r="G172" s="1408">
        <f>(G147*100)/(G132*273)</f>
        <v>87.995018315018314</v>
      </c>
      <c r="H172" s="1408">
        <f>E172/G172*100-100</f>
        <v>18.705021596294173</v>
      </c>
      <c r="I172" s="1512"/>
      <c r="J172" s="690"/>
      <c r="K172" s="690"/>
      <c r="L172" s="690"/>
      <c r="M172" s="690"/>
      <c r="N172" s="690"/>
      <c r="O172" s="690"/>
      <c r="P172" s="690"/>
      <c r="Q172" s="690"/>
      <c r="R172" s="690"/>
      <c r="S172" s="690"/>
      <c r="T172" s="690"/>
      <c r="U172" s="690"/>
      <c r="V172" s="690"/>
      <c r="W172" s="690"/>
      <c r="X172" s="690"/>
      <c r="Y172" s="690"/>
      <c r="Z172" s="690"/>
      <c r="AG172" s="691">
        <f>31+28+31+30+31+30+31+31+30</f>
        <v>273</v>
      </c>
    </row>
    <row r="173" spans="1:33" s="691" customFormat="1" ht="23.1" customHeight="1">
      <c r="A173" s="1420"/>
      <c r="B173" s="227" t="s">
        <v>379</v>
      </c>
      <c r="C173" s="934" t="s">
        <v>0</v>
      </c>
      <c r="D173" s="931">
        <v>100</v>
      </c>
      <c r="E173" s="1408">
        <f>'Dieu tri '!C50</f>
        <v>80.822423952858742</v>
      </c>
      <c r="F173" s="931">
        <f>E173/D173*100</f>
        <v>80.822423952858742</v>
      </c>
      <c r="G173" s="1408">
        <f t="shared" ref="G173:G174" si="22">(G148*100)/(G133*273)</f>
        <v>88.303696303696299</v>
      </c>
      <c r="H173" s="1408">
        <f>E173/G173*100-100</f>
        <v>-8.4722074658208868</v>
      </c>
      <c r="I173" s="690"/>
    </row>
    <row r="174" spans="1:33" s="691" customFormat="1" ht="23.1" customHeight="1">
      <c r="A174" s="1425"/>
      <c r="B174" s="229" t="s">
        <v>380</v>
      </c>
      <c r="C174" s="1395" t="s">
        <v>0</v>
      </c>
      <c r="D174" s="1386">
        <v>95</v>
      </c>
      <c r="E174" s="1470">
        <f>'Dieu tri '!C51</f>
        <v>61.062271062271066</v>
      </c>
      <c r="F174" s="1386">
        <f>E174/D174*100</f>
        <v>64.276074802390596</v>
      </c>
      <c r="G174" s="1470">
        <f t="shared" si="22"/>
        <v>70.225563909774436</v>
      </c>
      <c r="H174" s="1470">
        <f t="shared" si="18"/>
        <v>-13.048372041948056</v>
      </c>
      <c r="I174" s="690"/>
    </row>
    <row r="175" spans="1:33" s="691" customFormat="1" ht="23.1" customHeight="1">
      <c r="A175" s="1432">
        <v>13</v>
      </c>
      <c r="B175" s="1433" t="s">
        <v>392</v>
      </c>
      <c r="C175" s="1434"/>
      <c r="D175" s="1352"/>
      <c r="E175" s="1471"/>
      <c r="F175" s="1435"/>
      <c r="G175" s="1471"/>
      <c r="H175" s="1471"/>
      <c r="I175" s="690"/>
    </row>
    <row r="176" spans="1:33" s="691" customFormat="1" ht="23.1" customHeight="1">
      <c r="A176" s="1420"/>
      <c r="B176" s="227" t="s">
        <v>378</v>
      </c>
      <c r="C176" s="934" t="s">
        <v>756</v>
      </c>
      <c r="D176" s="760"/>
      <c r="E176" s="1408">
        <f>E147/E142</f>
        <v>7.2614691981747068</v>
      </c>
      <c r="F176" s="1436"/>
      <c r="G176" s="1408">
        <f>G147/G142</f>
        <v>7.1991321234206804</v>
      </c>
      <c r="H176" s="1408">
        <f>E176/G176*100-100</f>
        <v>0.86589707877742228</v>
      </c>
      <c r="I176" s="690"/>
      <c r="J176" s="1514"/>
    </row>
    <row r="177" spans="1:31" s="691" customFormat="1" ht="23.1" customHeight="1">
      <c r="A177" s="1420"/>
      <c r="B177" s="227" t="s">
        <v>379</v>
      </c>
      <c r="C177" s="934" t="s">
        <v>756</v>
      </c>
      <c r="D177" s="760"/>
      <c r="E177" s="1408">
        <f>E148/E143</f>
        <v>4.4062375188844705</v>
      </c>
      <c r="F177" s="931"/>
      <c r="G177" s="1408">
        <f>G148/G143</f>
        <v>5.4252628994639718</v>
      </c>
      <c r="H177" s="1408">
        <f t="shared" si="18"/>
        <v>-18.782967746690829</v>
      </c>
      <c r="I177" s="690"/>
    </row>
    <row r="178" spans="1:31" s="691" customFormat="1" ht="23.1" customHeight="1">
      <c r="A178" s="1425"/>
      <c r="B178" s="229" t="s">
        <v>380</v>
      </c>
      <c r="C178" s="1395" t="s">
        <v>756</v>
      </c>
      <c r="D178" s="935"/>
      <c r="E178" s="1470">
        <f>E149/E144</f>
        <v>5.4740753543034915</v>
      </c>
      <c r="F178" s="1386"/>
      <c r="G178" s="1470">
        <f>G149/G144</f>
        <v>5.4359050887927172</v>
      </c>
      <c r="H178" s="1470">
        <f t="shared" si="18"/>
        <v>0.70218785808955886</v>
      </c>
      <c r="I178" s="690"/>
    </row>
    <row r="179" spans="1:31" s="691" customFormat="1" ht="26.25" customHeight="1">
      <c r="A179" s="1515"/>
      <c r="B179" s="912"/>
      <c r="C179" s="2131"/>
      <c r="D179" s="2132"/>
      <c r="E179" s="2133"/>
      <c r="F179" s="2134"/>
      <c r="G179" s="2135"/>
      <c r="H179" s="2136"/>
      <c r="I179" s="690"/>
    </row>
    <row r="180" spans="1:31" s="691" customFormat="1" ht="63" customHeight="1">
      <c r="A180" s="2138" t="s">
        <v>14</v>
      </c>
      <c r="B180" s="1342" t="s">
        <v>938</v>
      </c>
      <c r="C180" s="1415" t="s">
        <v>393</v>
      </c>
      <c r="D180" s="1342" t="s">
        <v>843</v>
      </c>
      <c r="E180" s="1342" t="s">
        <v>394</v>
      </c>
      <c r="F180" s="1342" t="s">
        <v>686</v>
      </c>
      <c r="G180" s="1900" t="s">
        <v>844</v>
      </c>
      <c r="H180" s="1900"/>
    </row>
    <row r="181" spans="1:31" s="691" customFormat="1" ht="26.25" customHeight="1">
      <c r="A181" s="2137"/>
      <c r="B181" s="1415" t="s">
        <v>393</v>
      </c>
      <c r="C181" s="2144">
        <f>SUM(C182:C191)</f>
        <v>213372</v>
      </c>
      <c r="D181" s="2145">
        <f t="shared" ref="D181:G181" si="23">SUM(D182:D191)</f>
        <v>72118</v>
      </c>
      <c r="E181" s="2145">
        <f t="shared" si="23"/>
        <v>8475</v>
      </c>
      <c r="F181" s="2144">
        <f t="shared" si="23"/>
        <v>30466</v>
      </c>
      <c r="G181" s="2139">
        <f t="shared" si="23"/>
        <v>102313</v>
      </c>
      <c r="H181" s="2139"/>
      <c r="AE181" s="1493"/>
    </row>
    <row r="182" spans="1:31" s="1480" customFormat="1" ht="22.5" customHeight="1">
      <c r="A182" s="2140">
        <v>1</v>
      </c>
      <c r="B182" s="2137" t="s">
        <v>396</v>
      </c>
      <c r="C182" s="2141">
        <f t="shared" ref="C182:C191" si="24">SUM(D182:G182)</f>
        <v>7744</v>
      </c>
      <c r="D182" s="2141">
        <v>6732</v>
      </c>
      <c r="E182" s="2141">
        <v>615</v>
      </c>
      <c r="F182" s="2141">
        <v>188</v>
      </c>
      <c r="G182" s="2142">
        <v>209</v>
      </c>
      <c r="H182" s="2142"/>
    </row>
    <row r="183" spans="1:31" s="1480" customFormat="1" ht="22.5" customHeight="1">
      <c r="A183" s="2140">
        <v>2</v>
      </c>
      <c r="B183" s="2137" t="s">
        <v>486</v>
      </c>
      <c r="C183" s="2141">
        <f t="shared" si="24"/>
        <v>17605</v>
      </c>
      <c r="D183" s="2141">
        <f>'Dieu tri '!F11</f>
        <v>7482</v>
      </c>
      <c r="E183" s="2141">
        <f>'Dieu tri '!F16</f>
        <v>4715</v>
      </c>
      <c r="F183" s="2141">
        <f>'Dieu tri '!F25</f>
        <v>290</v>
      </c>
      <c r="G183" s="2142">
        <v>5118</v>
      </c>
      <c r="H183" s="2142"/>
    </row>
    <row r="184" spans="1:31" s="1480" customFormat="1" ht="22.5" customHeight="1">
      <c r="A184" s="2140">
        <v>3</v>
      </c>
      <c r="B184" s="2137" t="s">
        <v>397</v>
      </c>
      <c r="C184" s="2141">
        <f t="shared" si="24"/>
        <v>28144</v>
      </c>
      <c r="D184" s="2141">
        <f>E184+G184+F184</f>
        <v>14072</v>
      </c>
      <c r="E184" s="2141">
        <v>365</v>
      </c>
      <c r="F184" s="2141">
        <v>11374</v>
      </c>
      <c r="G184" s="2142">
        <v>2333</v>
      </c>
      <c r="H184" s="2142"/>
    </row>
    <row r="185" spans="1:31" s="1480" customFormat="1" ht="22.5" customHeight="1">
      <c r="A185" s="2140">
        <v>4</v>
      </c>
      <c r="B185" s="2137" t="s">
        <v>395</v>
      </c>
      <c r="C185" s="2141">
        <f t="shared" si="24"/>
        <v>22800</v>
      </c>
      <c r="D185" s="2141">
        <v>8490</v>
      </c>
      <c r="E185" s="2141">
        <v>0</v>
      </c>
      <c r="F185" s="2141">
        <v>0</v>
      </c>
      <c r="G185" s="2142">
        <v>14310</v>
      </c>
      <c r="H185" s="2142"/>
    </row>
    <row r="186" spans="1:31" s="1480" customFormat="1" ht="22.5" customHeight="1">
      <c r="A186" s="2140">
        <v>5</v>
      </c>
      <c r="B186" s="2137" t="s">
        <v>100</v>
      </c>
      <c r="C186" s="2141">
        <f t="shared" si="24"/>
        <v>24753</v>
      </c>
      <c r="D186" s="2141">
        <v>4626</v>
      </c>
      <c r="E186" s="2141">
        <v>1051</v>
      </c>
      <c r="F186" s="2141">
        <v>375</v>
      </c>
      <c r="G186" s="2142">
        <v>18701</v>
      </c>
      <c r="H186" s="2142"/>
    </row>
    <row r="187" spans="1:31" s="1480" customFormat="1" ht="22.5" customHeight="1">
      <c r="A187" s="2140">
        <v>6</v>
      </c>
      <c r="B187" s="2137" t="s">
        <v>96</v>
      </c>
      <c r="C187" s="2141">
        <f t="shared" si="24"/>
        <v>50082</v>
      </c>
      <c r="D187" s="2141">
        <v>16682</v>
      </c>
      <c r="E187" s="2141">
        <v>511</v>
      </c>
      <c r="F187" s="2141">
        <v>16795</v>
      </c>
      <c r="G187" s="2142">
        <v>16094</v>
      </c>
      <c r="H187" s="2142"/>
    </row>
    <row r="188" spans="1:31" s="1480" customFormat="1" ht="22.5" customHeight="1">
      <c r="A188" s="2140">
        <v>7</v>
      </c>
      <c r="B188" s="2137" t="s">
        <v>94</v>
      </c>
      <c r="C188" s="2141">
        <f t="shared" si="24"/>
        <v>15861</v>
      </c>
      <c r="D188" s="2141">
        <v>1858</v>
      </c>
      <c r="E188" s="2141">
        <v>600</v>
      </c>
      <c r="F188" s="2141">
        <v>370</v>
      </c>
      <c r="G188" s="2146">
        <v>13033</v>
      </c>
      <c r="H188" s="2146"/>
    </row>
    <row r="189" spans="1:31" s="1480" customFormat="1" ht="22.5" customHeight="1">
      <c r="A189" s="2140">
        <v>8</v>
      </c>
      <c r="B189" s="2137" t="s">
        <v>93</v>
      </c>
      <c r="C189" s="2141">
        <f t="shared" si="24"/>
        <v>24426</v>
      </c>
      <c r="D189" s="2141">
        <v>1274</v>
      </c>
      <c r="E189" s="2141">
        <v>465</v>
      </c>
      <c r="F189" s="2141">
        <v>561</v>
      </c>
      <c r="G189" s="2146">
        <v>22126</v>
      </c>
      <c r="H189" s="2146"/>
    </row>
    <row r="190" spans="1:31" s="1480" customFormat="1" ht="22.5" customHeight="1">
      <c r="A190" s="2140">
        <v>9</v>
      </c>
      <c r="B190" s="2137" t="s">
        <v>98</v>
      </c>
      <c r="C190" s="2141">
        <f>SUM(D190:G190)</f>
        <v>8391</v>
      </c>
      <c r="D190" s="2141">
        <f>F190+G190</f>
        <v>4119</v>
      </c>
      <c r="E190" s="2141">
        <v>153</v>
      </c>
      <c r="F190" s="2141">
        <v>310</v>
      </c>
      <c r="G190" s="2146">
        <v>3809</v>
      </c>
      <c r="H190" s="2146"/>
    </row>
    <row r="191" spans="1:31" s="1480" customFormat="1" ht="22.5" customHeight="1">
      <c r="A191" s="2140">
        <v>10</v>
      </c>
      <c r="B191" s="2137" t="s">
        <v>147</v>
      </c>
      <c r="C191" s="2141">
        <f t="shared" si="24"/>
        <v>13566</v>
      </c>
      <c r="D191" s="2141">
        <f>F191+G191</f>
        <v>6783</v>
      </c>
      <c r="E191" s="2141">
        <v>0</v>
      </c>
      <c r="F191" s="2141">
        <v>203</v>
      </c>
      <c r="G191" s="2146">
        <v>6580</v>
      </c>
      <c r="H191" s="2146"/>
      <c r="J191" s="1481"/>
      <c r="AD191" s="1482" t="s">
        <v>773</v>
      </c>
      <c r="AE191" s="1516"/>
    </row>
    <row r="192" spans="1:31" s="1480" customFormat="1" ht="22.5" customHeight="1">
      <c r="B192" s="526"/>
      <c r="C192" s="526"/>
      <c r="D192" s="526"/>
      <c r="E192" s="526"/>
      <c r="F192" s="526"/>
      <c r="G192" s="730"/>
      <c r="H192" s="526"/>
      <c r="I192" s="1474"/>
    </row>
    <row r="193" spans="1:32" s="1480" customFormat="1" ht="22.5" customHeight="1">
      <c r="B193" s="526"/>
      <c r="C193" s="526"/>
      <c r="D193" s="526"/>
      <c r="E193" s="526"/>
      <c r="F193" s="526"/>
      <c r="G193" s="731"/>
      <c r="H193" s="526"/>
      <c r="AC193" s="1482"/>
    </row>
    <row r="194" spans="1:32" s="1480" customFormat="1" ht="22.5" customHeight="1">
      <c r="B194" s="526"/>
      <c r="C194" s="526"/>
      <c r="D194" s="526"/>
      <c r="E194" s="526"/>
      <c r="F194" s="526"/>
      <c r="G194" s="730"/>
      <c r="H194" s="526"/>
      <c r="AD194" s="1516"/>
      <c r="AE194" s="1516"/>
    </row>
    <row r="195" spans="1:32" s="1480" customFormat="1" ht="22.5" customHeight="1">
      <c r="B195" s="526"/>
      <c r="C195" s="526"/>
      <c r="D195" s="526"/>
      <c r="E195" s="526"/>
      <c r="F195" s="526"/>
      <c r="G195" s="730"/>
      <c r="H195" s="526"/>
      <c r="I195" s="1516"/>
    </row>
    <row r="196" spans="1:32" s="1480" customFormat="1" ht="22.5" customHeight="1">
      <c r="B196" s="526"/>
      <c r="C196" s="526"/>
      <c r="D196" s="526"/>
      <c r="E196" s="526"/>
      <c r="F196" s="526"/>
      <c r="G196" s="730"/>
      <c r="H196" s="526"/>
      <c r="AD196" s="1516"/>
      <c r="AF196" s="1516"/>
    </row>
    <row r="197" spans="1:32" s="1480" customFormat="1" ht="22.5" customHeight="1">
      <c r="B197" s="526"/>
      <c r="C197" s="526"/>
      <c r="D197" s="526"/>
      <c r="E197" s="526"/>
      <c r="F197" s="526"/>
      <c r="G197" s="730"/>
      <c r="H197" s="526"/>
      <c r="AC197" s="1516"/>
    </row>
    <row r="198" spans="1:32" s="1480" customFormat="1" ht="22.5" customHeight="1">
      <c r="B198" s="526"/>
      <c r="C198" s="526"/>
      <c r="D198" s="526"/>
      <c r="E198" s="526"/>
      <c r="F198" s="526"/>
      <c r="G198" s="731"/>
      <c r="H198" s="526"/>
    </row>
    <row r="199" spans="1:32" s="1480" customFormat="1" ht="22.5" customHeight="1">
      <c r="B199" s="526"/>
      <c r="C199" s="526"/>
      <c r="D199" s="526"/>
      <c r="E199" s="526"/>
      <c r="F199" s="526"/>
      <c r="G199" s="730"/>
      <c r="H199" s="526"/>
    </row>
    <row r="200" spans="1:32" ht="15.75">
      <c r="A200" s="1483"/>
      <c r="B200" s="706"/>
      <c r="C200" s="939"/>
      <c r="D200" s="940"/>
      <c r="E200" s="906"/>
      <c r="F200" s="940"/>
      <c r="G200" s="906"/>
      <c r="H200" s="730"/>
    </row>
    <row r="201" spans="1:32" ht="18.75" customHeight="1">
      <c r="A201" s="1483"/>
      <c r="B201" s="706"/>
      <c r="C201" s="939"/>
      <c r="D201" s="940"/>
      <c r="E201" s="906"/>
      <c r="F201" s="940"/>
      <c r="G201" s="906"/>
      <c r="H201" s="730"/>
    </row>
    <row r="202" spans="1:32" ht="18.75" customHeight="1">
      <c r="B202" s="941" t="s">
        <v>587</v>
      </c>
      <c r="D202" s="1518"/>
      <c r="E202" s="1519"/>
      <c r="F202" s="1518"/>
    </row>
    <row r="203" spans="1:32" ht="15.75" customHeight="1"/>
    <row r="204" spans="1:32" ht="15.75" customHeight="1"/>
    <row r="205" spans="1:32" ht="15.75" customHeight="1"/>
  </sheetData>
  <mergeCells count="45">
    <mergeCell ref="G190:H190"/>
    <mergeCell ref="G191:H191"/>
    <mergeCell ref="G185:H185"/>
    <mergeCell ref="G186:H186"/>
    <mergeCell ref="G187:H187"/>
    <mergeCell ref="G188:H188"/>
    <mergeCell ref="G189:H189"/>
    <mergeCell ref="G180:H180"/>
    <mergeCell ref="G181:H181"/>
    <mergeCell ref="G182:H182"/>
    <mergeCell ref="G183:H183"/>
    <mergeCell ref="G184:H184"/>
    <mergeCell ref="B28:H28"/>
    <mergeCell ref="A1:H1"/>
    <mergeCell ref="A3:H3"/>
    <mergeCell ref="D5:E5"/>
    <mergeCell ref="F5:G5"/>
    <mergeCell ref="A5:A6"/>
    <mergeCell ref="B5:B6"/>
    <mergeCell ref="C5:C6"/>
    <mergeCell ref="H5:H6"/>
    <mergeCell ref="A2:H2"/>
    <mergeCell ref="A131:A135"/>
    <mergeCell ref="B44:H44"/>
    <mergeCell ref="B38:H38"/>
    <mergeCell ref="B55:H55"/>
    <mergeCell ref="B62:H62"/>
    <mergeCell ref="C130:H130"/>
    <mergeCell ref="B96:H96"/>
    <mergeCell ref="B109:H109"/>
    <mergeCell ref="B122:H122"/>
    <mergeCell ref="B67:H67"/>
    <mergeCell ref="B76:H76"/>
    <mergeCell ref="B78:H78"/>
    <mergeCell ref="B87:H87"/>
    <mergeCell ref="E77:H77"/>
    <mergeCell ref="E110:H111"/>
    <mergeCell ref="A136:A140"/>
    <mergeCell ref="A175:A178"/>
    <mergeCell ref="A141:A145"/>
    <mergeCell ref="A146:A149"/>
    <mergeCell ref="A150:A154"/>
    <mergeCell ref="A155:A159"/>
    <mergeCell ref="A162:A168"/>
    <mergeCell ref="A171:A174"/>
  </mergeCells>
  <phoneticPr fontId="14" type="noConversion"/>
  <pageMargins left="0.31" right="0.196850393700787" top="0.5" bottom="0.5" header="0.1" footer="0.27559055118110198"/>
  <pageSetup paperSize="9" orientation="portrait" r:id="rId1"/>
  <headerFooter alignWithMargins="0">
    <oddHeader>&amp;C&amp;"Times New Roman,Regular"Page &amp;P of &amp;N</oddHeader>
  </headerFooter>
  <ignoredErrors>
    <ignoredError sqref="F136:F141 F31:F37 F40:F42 F51 F112 F123 F13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69"/>
  <sheetViews>
    <sheetView zoomScale="110" zoomScaleNormal="11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5" sqref="L5"/>
    </sheetView>
  </sheetViews>
  <sheetFormatPr defaultColWidth="9" defaultRowHeight="15.75"/>
  <cols>
    <col min="1" max="1" width="2.5" style="1525" customWidth="1"/>
    <col min="2" max="2" width="19" style="195" customWidth="1"/>
    <col min="3" max="3" width="8.25" style="195" customWidth="1"/>
    <col min="4" max="4" width="7.875" style="195" customWidth="1"/>
    <col min="5" max="5" width="6.75" style="195" customWidth="1"/>
    <col min="6" max="6" width="6.625" style="195" customWidth="1"/>
    <col min="7" max="7" width="6.75" style="195" customWidth="1"/>
    <col min="8" max="8" width="6.375" style="195" customWidth="1"/>
    <col min="9" max="9" width="7" style="195" customWidth="1"/>
    <col min="10" max="10" width="7.125" style="526" customWidth="1"/>
    <col min="11" max="11" width="7.375" style="526" customWidth="1"/>
    <col min="12" max="13" width="7.625" style="526" customWidth="1"/>
    <col min="14" max="14" width="6.625" style="526" customWidth="1"/>
    <col min="15" max="15" width="7.375" style="526" customWidth="1"/>
    <col min="16" max="16" width="6.625" style="526" customWidth="1"/>
    <col min="17" max="18" width="6.5" style="526" customWidth="1"/>
    <col min="19" max="19" width="12.5" style="956" hidden="1" customWidth="1"/>
    <col min="20" max="20" width="0" style="687" hidden="1" customWidth="1"/>
    <col min="21" max="21" width="17.375" style="957" hidden="1" customWidth="1"/>
    <col min="22" max="22" width="31.125" style="687" hidden="1" customWidth="1"/>
    <col min="23" max="27" width="0" style="687" hidden="1" customWidth="1"/>
    <col min="28" max="16384" width="9" style="687"/>
  </cols>
  <sheetData>
    <row r="1" spans="1:25">
      <c r="B1" s="998"/>
    </row>
    <row r="2" spans="1:25" ht="41.25" customHeight="1">
      <c r="A2" s="1564" t="s">
        <v>915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</row>
    <row r="3" spans="1:25" s="945" customFormat="1" ht="15.75" customHeight="1">
      <c r="A3" s="1062" t="s">
        <v>14</v>
      </c>
      <c r="B3" s="1065" t="s">
        <v>108</v>
      </c>
      <c r="C3" s="1062" t="s">
        <v>109</v>
      </c>
      <c r="D3" s="1060" t="s">
        <v>801</v>
      </c>
      <c r="E3" s="1060" t="s">
        <v>742</v>
      </c>
      <c r="F3" s="1060" t="s">
        <v>658</v>
      </c>
      <c r="G3" s="1060" t="s">
        <v>602</v>
      </c>
      <c r="H3" s="1060" t="s">
        <v>603</v>
      </c>
      <c r="I3" s="1067" t="s">
        <v>825</v>
      </c>
      <c r="J3" s="1067" t="s">
        <v>824</v>
      </c>
      <c r="K3" s="1060" t="s">
        <v>823</v>
      </c>
      <c r="L3" s="1060" t="s">
        <v>822</v>
      </c>
      <c r="M3" s="1526" t="s">
        <v>139</v>
      </c>
      <c r="N3" s="1526"/>
      <c r="O3" s="1526" t="s">
        <v>140</v>
      </c>
      <c r="P3" s="1526"/>
      <c r="Q3" s="1527" t="s">
        <v>1</v>
      </c>
      <c r="R3" s="1527"/>
      <c r="S3" s="944"/>
      <c r="U3" s="946"/>
    </row>
    <row r="4" spans="1:25" s="945" customFormat="1" ht="45.75" customHeight="1">
      <c r="A4" s="1063"/>
      <c r="B4" s="1066"/>
      <c r="C4" s="1063"/>
      <c r="D4" s="1061"/>
      <c r="E4" s="1061"/>
      <c r="F4" s="1061"/>
      <c r="G4" s="1061"/>
      <c r="H4" s="1061"/>
      <c r="I4" s="1068"/>
      <c r="J4" s="1068"/>
      <c r="K4" s="1061"/>
      <c r="L4" s="1061"/>
      <c r="M4" s="1002" t="s">
        <v>821</v>
      </c>
      <c r="N4" s="1002" t="s">
        <v>113</v>
      </c>
      <c r="O4" s="1002" t="s">
        <v>819</v>
      </c>
      <c r="P4" s="1002" t="s">
        <v>114</v>
      </c>
      <c r="Q4" s="943" t="s">
        <v>820</v>
      </c>
      <c r="R4" s="943" t="s">
        <v>115</v>
      </c>
      <c r="S4" s="944"/>
      <c r="U4" s="946"/>
    </row>
    <row r="5" spans="1:25" ht="18" customHeight="1">
      <c r="A5" s="947">
        <v>1</v>
      </c>
      <c r="B5" s="948" t="s">
        <v>680</v>
      </c>
      <c r="C5" s="949">
        <f t="shared" ref="C5:C9" si="0">SUM(D5:R5)</f>
        <v>3235</v>
      </c>
      <c r="D5" s="950">
        <f t="shared" ref="D5:L5" si="1">SUM(D6:D9)</f>
        <v>780</v>
      </c>
      <c r="E5" s="950">
        <f t="shared" si="1"/>
        <v>100</v>
      </c>
      <c r="F5" s="950">
        <f t="shared" si="1"/>
        <v>200</v>
      </c>
      <c r="G5" s="950">
        <f t="shared" si="1"/>
        <v>70</v>
      </c>
      <c r="H5" s="950">
        <f t="shared" si="1"/>
        <v>100</v>
      </c>
      <c r="I5" s="950">
        <f t="shared" si="1"/>
        <v>75</v>
      </c>
      <c r="J5" s="950">
        <f t="shared" si="1"/>
        <v>100</v>
      </c>
      <c r="K5" s="950">
        <f t="shared" si="1"/>
        <v>465</v>
      </c>
      <c r="L5" s="950">
        <f t="shared" si="1"/>
        <v>340</v>
      </c>
      <c r="M5" s="1064">
        <f>SUM(M6:N9)</f>
        <v>395</v>
      </c>
      <c r="N5" s="1064"/>
      <c r="O5" s="1064">
        <f>SUM(O6:P9)</f>
        <v>420</v>
      </c>
      <c r="P5" s="1064"/>
      <c r="Q5" s="1064">
        <f>SUM(Q6:R9)</f>
        <v>190</v>
      </c>
      <c r="R5" s="1064"/>
      <c r="T5" s="195" t="s">
        <v>410</v>
      </c>
      <c r="U5" s="1528" t="s">
        <v>773</v>
      </c>
      <c r="V5" s="1529" t="s">
        <v>116</v>
      </c>
      <c r="W5" s="1479"/>
      <c r="X5" s="951">
        <f>X6+X7+X8+X9</f>
        <v>3125</v>
      </c>
      <c r="Y5" s="952">
        <f>Y6+Y7+Y8+Y9</f>
        <v>3125</v>
      </c>
    </row>
    <row r="6" spans="1:25" ht="18" customHeight="1">
      <c r="A6" s="774"/>
      <c r="B6" s="953" t="s">
        <v>117</v>
      </c>
      <c r="C6" s="954">
        <f t="shared" si="0"/>
        <v>1250</v>
      </c>
      <c r="D6" s="213">
        <v>780</v>
      </c>
      <c r="E6" s="253">
        <v>100</v>
      </c>
      <c r="F6" s="213">
        <v>200</v>
      </c>
      <c r="G6" s="213">
        <v>70</v>
      </c>
      <c r="H6" s="213">
        <v>100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V6" s="1530" t="s">
        <v>598</v>
      </c>
      <c r="W6" s="1531"/>
      <c r="X6" s="213">
        <v>1250</v>
      </c>
      <c r="Y6" s="961">
        <f>X6</f>
        <v>1250</v>
      </c>
    </row>
    <row r="7" spans="1:25" ht="18" customHeight="1">
      <c r="A7" s="774"/>
      <c r="B7" s="953" t="s">
        <v>759</v>
      </c>
      <c r="C7" s="954">
        <f t="shared" si="0"/>
        <v>1150</v>
      </c>
      <c r="D7" s="213"/>
      <c r="E7" s="253"/>
      <c r="F7" s="955"/>
      <c r="G7" s="213"/>
      <c r="H7" s="213"/>
      <c r="I7" s="213"/>
      <c r="J7" s="213">
        <v>60</v>
      </c>
      <c r="K7" s="213">
        <v>350</v>
      </c>
      <c r="L7" s="213">
        <v>250</v>
      </c>
      <c r="M7" s="213">
        <v>200</v>
      </c>
      <c r="N7" s="213"/>
      <c r="O7" s="213">
        <v>200</v>
      </c>
      <c r="P7" s="213"/>
      <c r="Q7" s="213">
        <v>90</v>
      </c>
      <c r="R7" s="213"/>
      <c r="V7" s="1530" t="s">
        <v>759</v>
      </c>
      <c r="W7" s="1531"/>
      <c r="X7" s="213">
        <v>1030</v>
      </c>
      <c r="Y7" s="961">
        <f t="shared" ref="Y7:Y9" si="2">X7</f>
        <v>1030</v>
      </c>
    </row>
    <row r="8" spans="1:25" ht="18" customHeight="1">
      <c r="A8" s="774"/>
      <c r="B8" s="958" t="s">
        <v>604</v>
      </c>
      <c r="C8" s="954">
        <f>SUM(D8:R8)</f>
        <v>190</v>
      </c>
      <c r="D8" s="213"/>
      <c r="E8" s="253"/>
      <c r="F8" s="955"/>
      <c r="G8" s="213"/>
      <c r="H8" s="213"/>
      <c r="I8" s="213"/>
      <c r="J8" s="213"/>
      <c r="K8" s="213"/>
      <c r="L8" s="213"/>
      <c r="M8" s="213"/>
      <c r="N8" s="213">
        <v>70</v>
      </c>
      <c r="O8" s="213"/>
      <c r="P8" s="213">
        <v>80</v>
      </c>
      <c r="Q8" s="213"/>
      <c r="R8" s="213">
        <v>40</v>
      </c>
      <c r="V8" s="1530" t="s">
        <v>785</v>
      </c>
      <c r="W8" s="1532"/>
      <c r="X8" s="213">
        <v>190</v>
      </c>
      <c r="Y8" s="961">
        <f t="shared" si="2"/>
        <v>190</v>
      </c>
    </row>
    <row r="9" spans="1:25" ht="18" customHeight="1">
      <c r="A9" s="774"/>
      <c r="B9" s="958" t="s">
        <v>119</v>
      </c>
      <c r="C9" s="954">
        <f t="shared" si="0"/>
        <v>645</v>
      </c>
      <c r="D9" s="213"/>
      <c r="E9" s="253"/>
      <c r="F9" s="213"/>
      <c r="G9" s="255"/>
      <c r="H9" s="255"/>
      <c r="I9" s="213">
        <v>75</v>
      </c>
      <c r="J9" s="213">
        <v>40</v>
      </c>
      <c r="K9" s="213">
        <v>115</v>
      </c>
      <c r="L9" s="213">
        <v>90</v>
      </c>
      <c r="M9" s="213">
        <v>125</v>
      </c>
      <c r="N9" s="213"/>
      <c r="O9" s="213">
        <v>140</v>
      </c>
      <c r="P9" s="255"/>
      <c r="Q9" s="213">
        <v>60</v>
      </c>
      <c r="R9" s="255"/>
      <c r="S9" s="959"/>
      <c r="U9" s="960">
        <f>SUM(U10:U13)</f>
        <v>0</v>
      </c>
      <c r="V9" s="1530" t="s">
        <v>600</v>
      </c>
      <c r="W9" s="1532"/>
      <c r="X9" s="213">
        <v>655</v>
      </c>
      <c r="Y9" s="961">
        <f t="shared" si="2"/>
        <v>655</v>
      </c>
    </row>
    <row r="10" spans="1:25" ht="18" customHeight="1">
      <c r="A10" s="774">
        <v>2</v>
      </c>
      <c r="B10" s="962" t="s">
        <v>679</v>
      </c>
      <c r="C10" s="214">
        <f>SUM(D10:R10)</f>
        <v>767631</v>
      </c>
      <c r="D10" s="214">
        <f t="shared" ref="D10:L10" si="3">SUM(D11:D14)</f>
        <v>160735</v>
      </c>
      <c r="E10" s="214">
        <f t="shared" si="3"/>
        <v>3228</v>
      </c>
      <c r="F10" s="214">
        <f t="shared" si="3"/>
        <v>7482</v>
      </c>
      <c r="G10" s="214">
        <f t="shared" si="3"/>
        <v>4824</v>
      </c>
      <c r="H10" s="214">
        <f t="shared" si="3"/>
        <v>4381</v>
      </c>
      <c r="I10" s="214">
        <f t="shared" si="3"/>
        <v>44817</v>
      </c>
      <c r="J10" s="214">
        <f t="shared" si="3"/>
        <v>43667</v>
      </c>
      <c r="K10" s="963">
        <f t="shared" si="3"/>
        <v>135639</v>
      </c>
      <c r="L10" s="214">
        <f t="shared" si="3"/>
        <v>100502</v>
      </c>
      <c r="M10" s="1080">
        <f>M12+N13+M14+M13+M11+N11+N12+N14</f>
        <v>114807</v>
      </c>
      <c r="N10" s="1080"/>
      <c r="O10" s="1080">
        <f>O12+P13+O14+O13+O11+P11+P12+P14</f>
        <v>108594</v>
      </c>
      <c r="P10" s="1080"/>
      <c r="Q10" s="1080">
        <f>Q12+R13+Q14+Q13+Q11+R11+R12+R14</f>
        <v>38955</v>
      </c>
      <c r="R10" s="1080"/>
      <c r="U10" s="960"/>
    </row>
    <row r="11" spans="1:25" ht="18" customHeight="1">
      <c r="A11" s="774"/>
      <c r="B11" s="964" t="s">
        <v>669</v>
      </c>
      <c r="C11" s="352">
        <f>SUM(D11:R11)</f>
        <v>180650</v>
      </c>
      <c r="D11" s="974">
        <v>160735</v>
      </c>
      <c r="E11" s="351">
        <v>3228</v>
      </c>
      <c r="F11" s="352">
        <v>7482</v>
      </c>
      <c r="G11" s="351">
        <v>4824</v>
      </c>
      <c r="H11" s="352">
        <v>4381</v>
      </c>
      <c r="I11" s="351"/>
      <c r="J11" s="351"/>
      <c r="K11" s="351"/>
      <c r="L11" s="351"/>
      <c r="M11" s="351"/>
      <c r="N11" s="351"/>
      <c r="O11" s="351"/>
      <c r="P11" s="351"/>
      <c r="Q11" s="351"/>
      <c r="R11" s="352"/>
      <c r="S11" s="1533"/>
      <c r="U11" s="960"/>
    </row>
    <row r="12" spans="1:25" ht="18" customHeight="1">
      <c r="A12" s="774"/>
      <c r="B12" s="953" t="s">
        <v>760</v>
      </c>
      <c r="C12" s="352">
        <f t="shared" ref="C12:C14" si="4">SUM(D12:R12)</f>
        <v>281912</v>
      </c>
      <c r="D12" s="351"/>
      <c r="E12" s="351"/>
      <c r="F12" s="351"/>
      <c r="G12" s="351"/>
      <c r="H12" s="351"/>
      <c r="I12" s="351"/>
      <c r="J12" s="351">
        <v>22242</v>
      </c>
      <c r="K12" s="352">
        <v>77908</v>
      </c>
      <c r="L12" s="352">
        <v>58358</v>
      </c>
      <c r="M12" s="352">
        <v>59002</v>
      </c>
      <c r="N12" s="351"/>
      <c r="O12" s="352">
        <v>49566</v>
      </c>
      <c r="P12" s="351"/>
      <c r="Q12" s="352">
        <v>14836</v>
      </c>
      <c r="R12" s="352"/>
      <c r="U12" s="960"/>
    </row>
    <row r="13" spans="1:25" ht="18" customHeight="1">
      <c r="A13" s="774"/>
      <c r="B13" s="964" t="s">
        <v>134</v>
      </c>
      <c r="C13" s="352">
        <f t="shared" si="4"/>
        <v>36014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2">
        <v>9126</v>
      </c>
      <c r="O13" s="351"/>
      <c r="P13" s="352">
        <v>19771</v>
      </c>
      <c r="Q13" s="351"/>
      <c r="R13" s="352">
        <v>7117</v>
      </c>
      <c r="U13" s="960"/>
      <c r="W13" s="688"/>
    </row>
    <row r="14" spans="1:25" ht="18" customHeight="1">
      <c r="A14" s="774"/>
      <c r="B14" s="953" t="s">
        <v>125</v>
      </c>
      <c r="C14" s="352">
        <f t="shared" si="4"/>
        <v>269055</v>
      </c>
      <c r="D14" s="351"/>
      <c r="E14" s="351"/>
      <c r="F14" s="351"/>
      <c r="G14" s="351"/>
      <c r="H14" s="351"/>
      <c r="I14" s="352">
        <v>44817</v>
      </c>
      <c r="J14" s="351">
        <v>21425</v>
      </c>
      <c r="K14" s="965">
        <v>57731</v>
      </c>
      <c r="L14" s="352">
        <v>42144</v>
      </c>
      <c r="M14" s="1521">
        <v>46679</v>
      </c>
      <c r="N14" s="351"/>
      <c r="O14" s="352">
        <v>39257</v>
      </c>
      <c r="P14" s="351"/>
      <c r="Q14" s="352">
        <v>17002</v>
      </c>
      <c r="R14" s="351"/>
      <c r="U14" s="960"/>
    </row>
    <row r="15" spans="1:25" ht="18" customHeight="1">
      <c r="A15" s="774">
        <v>3</v>
      </c>
      <c r="B15" s="966" t="s">
        <v>143</v>
      </c>
      <c r="C15" s="967">
        <f t="shared" ref="C15:C33" si="5">SUM(D15:R15)</f>
        <v>112476</v>
      </c>
      <c r="D15" s="353">
        <f t="shared" ref="D15:L15" si="6">SUM(D16:D19)</f>
        <v>39908</v>
      </c>
      <c r="E15" s="353">
        <f t="shared" si="6"/>
        <v>1886</v>
      </c>
      <c r="F15" s="353">
        <f t="shared" si="6"/>
        <v>4715</v>
      </c>
      <c r="G15" s="353">
        <f t="shared" si="6"/>
        <v>1412</v>
      </c>
      <c r="H15" s="214">
        <f t="shared" si="6"/>
        <v>1167</v>
      </c>
      <c r="I15" s="353">
        <f t="shared" si="6"/>
        <v>0</v>
      </c>
      <c r="J15" s="353">
        <f t="shared" si="6"/>
        <v>2707</v>
      </c>
      <c r="K15" s="353">
        <f t="shared" si="6"/>
        <v>14367</v>
      </c>
      <c r="L15" s="353">
        <f t="shared" si="6"/>
        <v>14300</v>
      </c>
      <c r="M15" s="1075">
        <f>SUM(M16:N19)</f>
        <v>8489</v>
      </c>
      <c r="N15" s="1075"/>
      <c r="O15" s="1075">
        <f>SUM(O16:P19)</f>
        <v>18887</v>
      </c>
      <c r="P15" s="1075"/>
      <c r="Q15" s="1075">
        <f>SUM(Q16:R19)</f>
        <v>4638</v>
      </c>
      <c r="R15" s="1075"/>
      <c r="U15" s="960"/>
      <c r="V15" s="1534"/>
    </row>
    <row r="16" spans="1:25" ht="18" customHeight="1">
      <c r="A16" s="774"/>
      <c r="B16" s="964" t="s">
        <v>669</v>
      </c>
      <c r="C16" s="253">
        <f t="shared" si="5"/>
        <v>49088</v>
      </c>
      <c r="D16" s="351">
        <v>39908</v>
      </c>
      <c r="E16" s="351">
        <v>1886</v>
      </c>
      <c r="F16" s="351">
        <v>4715</v>
      </c>
      <c r="G16" s="351">
        <v>1412</v>
      </c>
      <c r="H16" s="352">
        <v>1167</v>
      </c>
      <c r="I16" s="351"/>
      <c r="J16" s="351"/>
      <c r="K16" s="351"/>
      <c r="L16" s="351"/>
      <c r="M16" s="351"/>
      <c r="N16" s="351"/>
      <c r="O16" s="351"/>
      <c r="P16" s="351"/>
      <c r="Q16" s="351"/>
      <c r="R16" s="352"/>
    </row>
    <row r="17" spans="1:19" ht="18" customHeight="1">
      <c r="A17" s="774"/>
      <c r="B17" s="953" t="s">
        <v>760</v>
      </c>
      <c r="C17" s="253">
        <f t="shared" si="5"/>
        <v>57587</v>
      </c>
      <c r="D17" s="351"/>
      <c r="E17" s="351"/>
      <c r="F17" s="351"/>
      <c r="G17" s="351"/>
      <c r="H17" s="1535"/>
      <c r="I17" s="351"/>
      <c r="J17" s="351">
        <v>2707</v>
      </c>
      <c r="K17" s="351">
        <v>14367</v>
      </c>
      <c r="L17" s="351">
        <v>14300</v>
      </c>
      <c r="M17" s="351">
        <v>6767</v>
      </c>
      <c r="N17" s="351"/>
      <c r="O17" s="351">
        <v>16176</v>
      </c>
      <c r="P17" s="351"/>
      <c r="Q17" s="351">
        <v>3270</v>
      </c>
      <c r="R17" s="352"/>
    </row>
    <row r="18" spans="1:19" ht="18" customHeight="1">
      <c r="A18" s="774"/>
      <c r="B18" s="964" t="s">
        <v>134</v>
      </c>
      <c r="C18" s="253">
        <f t="shared" si="5"/>
        <v>5786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>
        <v>1707</v>
      </c>
      <c r="O18" s="351"/>
      <c r="P18" s="351">
        <v>2711</v>
      </c>
      <c r="Q18" s="351"/>
      <c r="R18" s="351">
        <v>1368</v>
      </c>
      <c r="S18" s="959"/>
    </row>
    <row r="19" spans="1:19" ht="18" customHeight="1">
      <c r="A19" s="774"/>
      <c r="B19" s="953" t="s">
        <v>125</v>
      </c>
      <c r="C19" s="253">
        <f t="shared" si="5"/>
        <v>15</v>
      </c>
      <c r="D19" s="351"/>
      <c r="E19" s="351"/>
      <c r="F19" s="351"/>
      <c r="G19" s="351"/>
      <c r="H19" s="351"/>
      <c r="I19" s="351">
        <v>0</v>
      </c>
      <c r="J19" s="351">
        <v>0</v>
      </c>
      <c r="K19" s="351">
        <v>0</v>
      </c>
      <c r="L19" s="351">
        <v>0</v>
      </c>
      <c r="M19" s="1536">
        <v>15</v>
      </c>
      <c r="N19" s="351"/>
      <c r="O19" s="351">
        <v>0</v>
      </c>
      <c r="P19" s="351"/>
      <c r="Q19" s="351">
        <v>0</v>
      </c>
      <c r="R19" s="351"/>
      <c r="S19" s="1533"/>
    </row>
    <row r="20" spans="1:19" ht="18" customHeight="1">
      <c r="A20" s="774">
        <v>4</v>
      </c>
      <c r="B20" s="968" t="s">
        <v>123</v>
      </c>
      <c r="C20" s="969">
        <f t="shared" si="5"/>
        <v>641866</v>
      </c>
      <c r="D20" s="353">
        <f t="shared" ref="D20:L20" si="7">SUM(D21:D23)</f>
        <v>223174</v>
      </c>
      <c r="E20" s="214">
        <f t="shared" si="7"/>
        <v>25578</v>
      </c>
      <c r="F20" s="214">
        <f t="shared" si="7"/>
        <v>62413</v>
      </c>
      <c r="G20" s="214">
        <f t="shared" si="7"/>
        <v>16927</v>
      </c>
      <c r="H20" s="970">
        <f t="shared" si="7"/>
        <v>28359</v>
      </c>
      <c r="I20" s="353">
        <f t="shared" si="7"/>
        <v>0</v>
      </c>
      <c r="J20" s="353">
        <f t="shared" si="7"/>
        <v>13775</v>
      </c>
      <c r="K20" s="214">
        <f t="shared" si="7"/>
        <v>85395</v>
      </c>
      <c r="L20" s="353">
        <f t="shared" si="7"/>
        <v>56967</v>
      </c>
      <c r="M20" s="1075">
        <f>SUM(M21:N23)</f>
        <v>52198</v>
      </c>
      <c r="N20" s="1075"/>
      <c r="O20" s="1075">
        <f>SUM(O21:P23)</f>
        <v>55969</v>
      </c>
      <c r="P20" s="1075"/>
      <c r="Q20" s="1075">
        <f>SUM(Q21:R23)</f>
        <v>21111</v>
      </c>
      <c r="R20" s="1075"/>
    </row>
    <row r="21" spans="1:19" ht="18" customHeight="1">
      <c r="A21" s="774"/>
      <c r="B21" s="964" t="s">
        <v>669</v>
      </c>
      <c r="C21" s="971">
        <f t="shared" si="5"/>
        <v>356451</v>
      </c>
      <c r="D21" s="351">
        <v>223174</v>
      </c>
      <c r="E21" s="352">
        <v>25578</v>
      </c>
      <c r="F21" s="352">
        <v>62413</v>
      </c>
      <c r="G21" s="352">
        <v>16927</v>
      </c>
      <c r="H21" s="972">
        <v>28359</v>
      </c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1537"/>
    </row>
    <row r="22" spans="1:19" ht="18" customHeight="1">
      <c r="A22" s="774"/>
      <c r="B22" s="953" t="s">
        <v>760</v>
      </c>
      <c r="C22" s="971">
        <f t="shared" si="5"/>
        <v>253742</v>
      </c>
      <c r="D22" s="351"/>
      <c r="E22" s="352"/>
      <c r="F22" s="351"/>
      <c r="G22" s="351"/>
      <c r="H22" s="351"/>
      <c r="I22" s="351"/>
      <c r="J22" s="351">
        <v>13775</v>
      </c>
      <c r="K22" s="352">
        <v>85395</v>
      </c>
      <c r="L22" s="351">
        <v>56967</v>
      </c>
      <c r="M22" s="351">
        <v>41747</v>
      </c>
      <c r="N22" s="351"/>
      <c r="O22" s="351">
        <v>41498</v>
      </c>
      <c r="P22" s="351"/>
      <c r="Q22" s="352">
        <v>14360</v>
      </c>
      <c r="R22" s="351"/>
    </row>
    <row r="23" spans="1:19" ht="18" customHeight="1">
      <c r="A23" s="774"/>
      <c r="B23" s="964" t="s">
        <v>134</v>
      </c>
      <c r="C23" s="253">
        <f t="shared" si="5"/>
        <v>31673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2">
        <v>10451</v>
      </c>
      <c r="O23" s="351"/>
      <c r="P23" s="352">
        <v>14471</v>
      </c>
      <c r="Q23" s="351"/>
      <c r="R23" s="352">
        <v>6751</v>
      </c>
    </row>
    <row r="24" spans="1:19" ht="18" customHeight="1">
      <c r="A24" s="774">
        <v>5</v>
      </c>
      <c r="B24" s="966" t="s">
        <v>670</v>
      </c>
      <c r="C24" s="973">
        <f t="shared" si="5"/>
        <v>42990</v>
      </c>
      <c r="D24" s="353">
        <f t="shared" ref="D24:L24" si="8">SUM(D25:D28)</f>
        <v>8382</v>
      </c>
      <c r="E24" s="353">
        <f t="shared" si="8"/>
        <v>547</v>
      </c>
      <c r="F24" s="353">
        <f t="shared" si="8"/>
        <v>290</v>
      </c>
      <c r="G24" s="353">
        <f t="shared" si="8"/>
        <v>726</v>
      </c>
      <c r="H24" s="214">
        <f t="shared" si="8"/>
        <v>2227</v>
      </c>
      <c r="I24" s="214">
        <f t="shared" si="8"/>
        <v>17593</v>
      </c>
      <c r="J24" s="214">
        <f t="shared" si="8"/>
        <v>145</v>
      </c>
      <c r="K24" s="353">
        <f t="shared" si="8"/>
        <v>889</v>
      </c>
      <c r="L24" s="353">
        <f t="shared" si="8"/>
        <v>3808</v>
      </c>
      <c r="M24" s="1075">
        <f>SUM(M25:N28)</f>
        <v>2249</v>
      </c>
      <c r="N24" s="1075"/>
      <c r="O24" s="1075">
        <f>SUM(O25:P28)</f>
        <v>5867</v>
      </c>
      <c r="P24" s="1075"/>
      <c r="Q24" s="1075">
        <f>SUM(Q25:R28)</f>
        <v>267</v>
      </c>
      <c r="R24" s="1075"/>
    </row>
    <row r="25" spans="1:19" ht="18" customHeight="1">
      <c r="A25" s="774"/>
      <c r="B25" s="964" t="s">
        <v>669</v>
      </c>
      <c r="C25" s="253">
        <f t="shared" si="5"/>
        <v>12172</v>
      </c>
      <c r="D25" s="351">
        <v>8382</v>
      </c>
      <c r="E25" s="351">
        <v>547</v>
      </c>
      <c r="F25" s="351">
        <v>290</v>
      </c>
      <c r="G25" s="351">
        <v>726</v>
      </c>
      <c r="H25" s="352">
        <v>2227</v>
      </c>
      <c r="I25" s="352"/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19" ht="18" customHeight="1">
      <c r="A26" s="774"/>
      <c r="B26" s="953" t="s">
        <v>760</v>
      </c>
      <c r="C26" s="253">
        <f t="shared" si="5"/>
        <v>10771</v>
      </c>
      <c r="D26" s="351"/>
      <c r="E26" s="351"/>
      <c r="F26" s="351"/>
      <c r="G26" s="351"/>
      <c r="H26" s="351"/>
      <c r="I26" s="352"/>
      <c r="J26" s="351">
        <v>145</v>
      </c>
      <c r="K26" s="351">
        <v>889</v>
      </c>
      <c r="L26" s="351">
        <v>3808</v>
      </c>
      <c r="M26" s="974">
        <v>2249</v>
      </c>
      <c r="N26" s="351"/>
      <c r="O26" s="351">
        <v>3413</v>
      </c>
      <c r="P26" s="351"/>
      <c r="Q26" s="351">
        <v>267</v>
      </c>
      <c r="R26" s="351"/>
    </row>
    <row r="27" spans="1:19" ht="18" customHeight="1">
      <c r="A27" s="774"/>
      <c r="B27" s="964" t="s">
        <v>134</v>
      </c>
      <c r="C27" s="253">
        <f t="shared" si="5"/>
        <v>2454</v>
      </c>
      <c r="D27" s="351"/>
      <c r="E27" s="351"/>
      <c r="F27" s="351"/>
      <c r="G27" s="351"/>
      <c r="H27" s="351"/>
      <c r="I27" s="352"/>
      <c r="J27" s="351"/>
      <c r="K27" s="351"/>
      <c r="L27" s="351"/>
      <c r="M27" s="974"/>
      <c r="N27" s="351">
        <v>0</v>
      </c>
      <c r="O27" s="351"/>
      <c r="P27" s="351">
        <v>2454</v>
      </c>
      <c r="Q27" s="351"/>
      <c r="R27" s="351">
        <v>0</v>
      </c>
    </row>
    <row r="28" spans="1:19" ht="18" customHeight="1">
      <c r="A28" s="975"/>
      <c r="B28" s="976" t="s">
        <v>125</v>
      </c>
      <c r="C28" s="977">
        <f t="shared" si="5"/>
        <v>17593</v>
      </c>
      <c r="D28" s="355"/>
      <c r="E28" s="355"/>
      <c r="F28" s="355"/>
      <c r="G28" s="355"/>
      <c r="H28" s="355"/>
      <c r="I28" s="978">
        <v>17593</v>
      </c>
      <c r="J28" s="355">
        <v>0</v>
      </c>
      <c r="K28" s="355">
        <v>0</v>
      </c>
      <c r="L28" s="355">
        <v>0</v>
      </c>
      <c r="M28" s="979">
        <v>0</v>
      </c>
      <c r="N28" s="355"/>
      <c r="O28" s="355">
        <v>0</v>
      </c>
      <c r="P28" s="355"/>
      <c r="Q28" s="355">
        <v>0</v>
      </c>
      <c r="R28" s="355"/>
    </row>
    <row r="29" spans="1:19" ht="18" customHeight="1">
      <c r="A29" s="980">
        <v>6</v>
      </c>
      <c r="B29" s="981" t="s">
        <v>141</v>
      </c>
      <c r="C29" s="224">
        <f t="shared" si="5"/>
        <v>42333</v>
      </c>
      <c r="D29" s="982">
        <f t="shared" ref="D29:L29" si="9">SUM(D30:D33)</f>
        <v>4798</v>
      </c>
      <c r="E29" s="982">
        <f t="shared" si="9"/>
        <v>83</v>
      </c>
      <c r="F29" s="982">
        <f t="shared" si="9"/>
        <v>130</v>
      </c>
      <c r="G29" s="982">
        <f t="shared" si="9"/>
        <v>271</v>
      </c>
      <c r="H29" s="982">
        <f t="shared" si="9"/>
        <v>54</v>
      </c>
      <c r="I29" s="983">
        <f t="shared" si="9"/>
        <v>17498</v>
      </c>
      <c r="J29" s="982">
        <f t="shared" si="9"/>
        <v>563</v>
      </c>
      <c r="K29" s="982">
        <f t="shared" si="9"/>
        <v>1675</v>
      </c>
      <c r="L29" s="982">
        <f t="shared" si="9"/>
        <v>3868</v>
      </c>
      <c r="M29" s="1071">
        <f>SUM(M30:N33)</f>
        <v>7684</v>
      </c>
      <c r="N29" s="1071"/>
      <c r="O29" s="1071">
        <f>SUM(O30:P33)</f>
        <v>4581</v>
      </c>
      <c r="P29" s="1071"/>
      <c r="Q29" s="1071">
        <f>SUM(Q30:R33)</f>
        <v>1128</v>
      </c>
      <c r="R29" s="1071"/>
    </row>
    <row r="30" spans="1:19" ht="18" customHeight="1">
      <c r="A30" s="774"/>
      <c r="B30" s="964" t="s">
        <v>669</v>
      </c>
      <c r="C30" s="253">
        <f t="shared" si="5"/>
        <v>5336</v>
      </c>
      <c r="D30" s="351">
        <v>4798</v>
      </c>
      <c r="E30" s="351">
        <v>83</v>
      </c>
      <c r="F30" s="351">
        <v>130</v>
      </c>
      <c r="G30" s="351">
        <f>250+21</f>
        <v>271</v>
      </c>
      <c r="H30" s="351">
        <v>54</v>
      </c>
      <c r="I30" s="352"/>
      <c r="J30" s="351"/>
      <c r="K30" s="351"/>
      <c r="L30" s="351"/>
      <c r="M30" s="351"/>
      <c r="N30" s="351"/>
      <c r="O30" s="351"/>
      <c r="P30" s="351"/>
      <c r="Q30" s="351"/>
      <c r="R30" s="351"/>
      <c r="S30" s="1537"/>
    </row>
    <row r="31" spans="1:19" ht="18" customHeight="1">
      <c r="A31" s="774"/>
      <c r="B31" s="953" t="s">
        <v>760</v>
      </c>
      <c r="C31" s="253">
        <f t="shared" si="5"/>
        <v>13243</v>
      </c>
      <c r="D31" s="351"/>
      <c r="E31" s="351"/>
      <c r="F31" s="351"/>
      <c r="G31" s="351"/>
      <c r="H31" s="351"/>
      <c r="I31" s="352"/>
      <c r="J31" s="351">
        <v>563</v>
      </c>
      <c r="K31" s="351">
        <v>1664</v>
      </c>
      <c r="L31" s="351">
        <v>3765</v>
      </c>
      <c r="M31" s="351">
        <v>3382</v>
      </c>
      <c r="N31" s="351"/>
      <c r="O31" s="351">
        <v>3362</v>
      </c>
      <c r="P31" s="351"/>
      <c r="Q31" s="351">
        <v>507</v>
      </c>
      <c r="R31" s="351"/>
    </row>
    <row r="32" spans="1:19" ht="18" customHeight="1">
      <c r="A32" s="774"/>
      <c r="B32" s="964" t="s">
        <v>134</v>
      </c>
      <c r="C32" s="253">
        <f t="shared" si="5"/>
        <v>2766</v>
      </c>
      <c r="D32" s="351"/>
      <c r="E32" s="351"/>
      <c r="F32" s="351"/>
      <c r="G32" s="351"/>
      <c r="H32" s="351"/>
      <c r="I32" s="352"/>
      <c r="J32" s="351"/>
      <c r="K32" s="351"/>
      <c r="L32" s="351"/>
      <c r="M32" s="351"/>
      <c r="N32" s="351">
        <v>1224</v>
      </c>
      <c r="O32" s="351"/>
      <c r="P32" s="351">
        <v>1012</v>
      </c>
      <c r="Q32" s="351"/>
      <c r="R32" s="351">
        <v>530</v>
      </c>
    </row>
    <row r="33" spans="1:23" ht="18" customHeight="1">
      <c r="A33" s="774"/>
      <c r="B33" s="953" t="s">
        <v>125</v>
      </c>
      <c r="C33" s="253">
        <f t="shared" si="5"/>
        <v>20988</v>
      </c>
      <c r="D33" s="351"/>
      <c r="E33" s="351"/>
      <c r="F33" s="351"/>
      <c r="G33" s="351"/>
      <c r="H33" s="351"/>
      <c r="I33" s="352">
        <v>17498</v>
      </c>
      <c r="J33" s="351">
        <v>0</v>
      </c>
      <c r="K33" s="351">
        <v>11</v>
      </c>
      <c r="L33" s="351">
        <v>103</v>
      </c>
      <c r="M33" s="351">
        <v>3078</v>
      </c>
      <c r="N33" s="351"/>
      <c r="O33" s="352">
        <v>207</v>
      </c>
      <c r="P33" s="351"/>
      <c r="Q33" s="351">
        <v>91</v>
      </c>
      <c r="R33" s="351"/>
    </row>
    <row r="34" spans="1:23" ht="18" customHeight="1">
      <c r="A34" s="1076">
        <v>7</v>
      </c>
      <c r="B34" s="1077" t="s">
        <v>761</v>
      </c>
      <c r="C34" s="1079">
        <f>SUM(D34:R34)</f>
        <v>94</v>
      </c>
      <c r="D34" s="1072">
        <v>44</v>
      </c>
      <c r="E34" s="1072">
        <v>16</v>
      </c>
      <c r="F34" s="1072">
        <v>0</v>
      </c>
      <c r="G34" s="1072">
        <v>0</v>
      </c>
      <c r="H34" s="1072">
        <v>0</v>
      </c>
      <c r="I34" s="1072">
        <v>0</v>
      </c>
      <c r="J34" s="1072">
        <v>0</v>
      </c>
      <c r="K34" s="1072">
        <v>7</v>
      </c>
      <c r="L34" s="1072">
        <v>25</v>
      </c>
      <c r="M34" s="1070">
        <f>M35+N35</f>
        <v>0</v>
      </c>
      <c r="N34" s="1070"/>
      <c r="O34" s="1073">
        <f>O35+P35</f>
        <v>0</v>
      </c>
      <c r="P34" s="1074"/>
      <c r="Q34" s="1070">
        <f>Q35+R35</f>
        <v>2</v>
      </c>
      <c r="R34" s="1070"/>
    </row>
    <row r="35" spans="1:23" s="1539" customFormat="1" ht="18" customHeight="1">
      <c r="A35" s="1076"/>
      <c r="B35" s="1078"/>
      <c r="C35" s="1079"/>
      <c r="D35" s="1072"/>
      <c r="E35" s="1072"/>
      <c r="F35" s="1072"/>
      <c r="G35" s="1072"/>
      <c r="H35" s="1072"/>
      <c r="I35" s="1072"/>
      <c r="J35" s="1072"/>
      <c r="K35" s="1072"/>
      <c r="L35" s="1072"/>
      <c r="M35" s="984">
        <v>0</v>
      </c>
      <c r="N35" s="351">
        <v>0</v>
      </c>
      <c r="O35" s="351">
        <v>0</v>
      </c>
      <c r="P35" s="351">
        <v>0</v>
      </c>
      <c r="Q35" s="351">
        <v>2</v>
      </c>
      <c r="R35" s="351">
        <v>0</v>
      </c>
      <c r="S35" s="1538"/>
      <c r="U35" s="1540"/>
    </row>
    <row r="36" spans="1:23" ht="18" customHeight="1">
      <c r="A36" s="774">
        <v>8</v>
      </c>
      <c r="B36" s="985" t="s">
        <v>753</v>
      </c>
      <c r="C36" s="986">
        <f>SUM(D36:R36)</f>
        <v>1653591</v>
      </c>
      <c r="D36" s="352">
        <v>837287</v>
      </c>
      <c r="E36" s="352">
        <v>2921</v>
      </c>
      <c r="F36" s="352">
        <v>35379</v>
      </c>
      <c r="G36" s="352">
        <v>15990</v>
      </c>
      <c r="H36" s="352">
        <v>1525</v>
      </c>
      <c r="I36" s="352">
        <v>0</v>
      </c>
      <c r="J36" s="352">
        <v>21542</v>
      </c>
      <c r="K36" s="1541">
        <v>294100</v>
      </c>
      <c r="L36" s="352">
        <v>188329</v>
      </c>
      <c r="M36" s="352">
        <v>90432</v>
      </c>
      <c r="N36" s="352">
        <v>6068</v>
      </c>
      <c r="O36" s="352">
        <v>101917</v>
      </c>
      <c r="P36" s="352">
        <v>6036</v>
      </c>
      <c r="Q36" s="352">
        <v>38370</v>
      </c>
      <c r="R36" s="352">
        <v>13695</v>
      </c>
      <c r="S36" s="1542"/>
    </row>
    <row r="37" spans="1:23" ht="18" customHeight="1">
      <c r="A37" s="774">
        <v>9</v>
      </c>
      <c r="B37" s="958" t="s">
        <v>127</v>
      </c>
      <c r="C37" s="971">
        <f t="shared" ref="C37:C47" si="10">SUM(D37:R37)</f>
        <v>151937</v>
      </c>
      <c r="D37" s="965">
        <v>49841</v>
      </c>
      <c r="E37" s="352">
        <v>5556</v>
      </c>
      <c r="F37" s="352">
        <v>3322</v>
      </c>
      <c r="G37" s="352">
        <v>0</v>
      </c>
      <c r="H37" s="352"/>
      <c r="I37" s="352"/>
      <c r="J37" s="352">
        <v>1798</v>
      </c>
      <c r="K37" s="1541">
        <v>28926</v>
      </c>
      <c r="L37" s="352">
        <v>23973</v>
      </c>
      <c r="M37" s="352">
        <v>17055</v>
      </c>
      <c r="N37" s="352">
        <v>1150</v>
      </c>
      <c r="O37" s="352">
        <v>9166</v>
      </c>
      <c r="P37" s="352">
        <v>4712</v>
      </c>
      <c r="Q37" s="352">
        <v>5976</v>
      </c>
      <c r="R37" s="352">
        <v>462</v>
      </c>
    </row>
    <row r="38" spans="1:23" ht="18" customHeight="1">
      <c r="A38" s="774">
        <v>10</v>
      </c>
      <c r="B38" s="964" t="s">
        <v>128</v>
      </c>
      <c r="C38" s="971">
        <f t="shared" si="10"/>
        <v>137341</v>
      </c>
      <c r="D38" s="965">
        <v>58438</v>
      </c>
      <c r="E38" s="352">
        <v>477</v>
      </c>
      <c r="F38" s="352">
        <v>2489</v>
      </c>
      <c r="G38" s="352">
        <v>1143</v>
      </c>
      <c r="H38" s="352"/>
      <c r="I38" s="352"/>
      <c r="J38" s="352">
        <v>2122</v>
      </c>
      <c r="K38" s="1541">
        <v>22291</v>
      </c>
      <c r="L38" s="352">
        <v>22671</v>
      </c>
      <c r="M38" s="352">
        <v>9672</v>
      </c>
      <c r="N38" s="352">
        <v>2240</v>
      </c>
      <c r="O38" s="352">
        <v>6838</v>
      </c>
      <c r="P38" s="352">
        <v>3464</v>
      </c>
      <c r="Q38" s="352">
        <v>3847</v>
      </c>
      <c r="R38" s="352">
        <v>1649</v>
      </c>
      <c r="S38" s="1543"/>
    </row>
    <row r="39" spans="1:23" ht="18" customHeight="1">
      <c r="A39" s="774">
        <v>11</v>
      </c>
      <c r="B39" s="964" t="s">
        <v>129</v>
      </c>
      <c r="C39" s="971">
        <f t="shared" si="10"/>
        <v>39135</v>
      </c>
      <c r="D39" s="965">
        <v>19946</v>
      </c>
      <c r="E39" s="352">
        <v>611</v>
      </c>
      <c r="F39" s="352">
        <v>1207</v>
      </c>
      <c r="G39" s="352">
        <v>711</v>
      </c>
      <c r="H39" s="352"/>
      <c r="I39" s="352"/>
      <c r="J39" s="352">
        <v>76</v>
      </c>
      <c r="K39" s="1541">
        <v>9531</v>
      </c>
      <c r="L39" s="352">
        <v>1908</v>
      </c>
      <c r="M39" s="352">
        <v>3165</v>
      </c>
      <c r="N39" s="352">
        <v>9</v>
      </c>
      <c r="O39" s="352">
        <v>1506</v>
      </c>
      <c r="P39" s="352">
        <v>0</v>
      </c>
      <c r="Q39" s="352">
        <v>465</v>
      </c>
      <c r="R39" s="352">
        <v>0</v>
      </c>
      <c r="S39" s="1543"/>
    </row>
    <row r="40" spans="1:23" ht="18" customHeight="1">
      <c r="A40" s="774">
        <v>12</v>
      </c>
      <c r="B40" s="964" t="s">
        <v>130</v>
      </c>
      <c r="C40" s="971">
        <f t="shared" si="10"/>
        <v>34556</v>
      </c>
      <c r="D40" s="352">
        <f>7263+9115</f>
        <v>16378</v>
      </c>
      <c r="E40" s="352">
        <v>260</v>
      </c>
      <c r="F40" s="352">
        <v>0</v>
      </c>
      <c r="G40" s="352">
        <v>202</v>
      </c>
      <c r="H40" s="352"/>
      <c r="I40" s="352"/>
      <c r="J40" s="352">
        <v>716</v>
      </c>
      <c r="K40" s="1541">
        <v>4997</v>
      </c>
      <c r="L40" s="352">
        <v>2835</v>
      </c>
      <c r="M40" s="352">
        <v>2591</v>
      </c>
      <c r="N40" s="352">
        <v>101</v>
      </c>
      <c r="O40" s="352">
        <v>3906</v>
      </c>
      <c r="P40" s="352">
        <v>1715</v>
      </c>
      <c r="Q40" s="352">
        <v>855</v>
      </c>
      <c r="R40" s="352">
        <v>0</v>
      </c>
    </row>
    <row r="41" spans="1:23" ht="18" customHeight="1">
      <c r="A41" s="774">
        <v>13</v>
      </c>
      <c r="B41" s="964" t="s">
        <v>298</v>
      </c>
      <c r="C41" s="971">
        <f t="shared" si="10"/>
        <v>275</v>
      </c>
      <c r="D41" s="352">
        <v>260</v>
      </c>
      <c r="E41" s="352">
        <v>0</v>
      </c>
      <c r="F41" s="352">
        <v>0</v>
      </c>
      <c r="G41" s="352">
        <v>0</v>
      </c>
      <c r="H41" s="352"/>
      <c r="I41" s="352"/>
      <c r="J41" s="352">
        <v>0</v>
      </c>
      <c r="K41" s="352">
        <v>0</v>
      </c>
      <c r="L41" s="352">
        <v>15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0</v>
      </c>
    </row>
    <row r="42" spans="1:23" ht="18" customHeight="1">
      <c r="A42" s="774">
        <v>14</v>
      </c>
      <c r="B42" s="958" t="s">
        <v>131</v>
      </c>
      <c r="C42" s="971">
        <f>SUM(D42:R42)</f>
        <v>22063</v>
      </c>
      <c r="D42" s="352">
        <f>D43+D44</f>
        <v>15817</v>
      </c>
      <c r="E42" s="352">
        <v>290</v>
      </c>
      <c r="F42" s="352">
        <v>0</v>
      </c>
      <c r="G42" s="352">
        <v>0</v>
      </c>
      <c r="H42" s="352"/>
      <c r="I42" s="352"/>
      <c r="J42" s="352"/>
      <c r="K42" s="352">
        <v>2825</v>
      </c>
      <c r="L42" s="352">
        <v>3131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0</v>
      </c>
      <c r="W42" s="687">
        <f>325+159</f>
        <v>484</v>
      </c>
    </row>
    <row r="43" spans="1:23" ht="18" customHeight="1">
      <c r="A43" s="774"/>
      <c r="B43" s="987" t="s">
        <v>684</v>
      </c>
      <c r="C43" s="988">
        <f t="shared" si="10"/>
        <v>15817</v>
      </c>
      <c r="D43" s="989">
        <v>15817</v>
      </c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3" ht="18" customHeight="1">
      <c r="A44" s="774"/>
      <c r="B44" s="987" t="s">
        <v>685</v>
      </c>
      <c r="C44" s="988">
        <f t="shared" si="10"/>
        <v>0</v>
      </c>
      <c r="D44" s="989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W44" s="1544">
        <f>89661/(350*272)*100</f>
        <v>94.181722689075627</v>
      </c>
    </row>
    <row r="45" spans="1:23" ht="18" customHeight="1">
      <c r="A45" s="774">
        <v>15</v>
      </c>
      <c r="B45" s="958" t="s">
        <v>668</v>
      </c>
      <c r="C45" s="253">
        <f t="shared" si="10"/>
        <v>2059</v>
      </c>
      <c r="D45" s="351">
        <v>2059</v>
      </c>
      <c r="E45" s="351"/>
      <c r="F45" s="351"/>
      <c r="G45" s="351"/>
      <c r="H45" s="351"/>
      <c r="I45" s="351"/>
      <c r="J45" s="351"/>
      <c r="K45" s="213"/>
      <c r="L45" s="351"/>
      <c r="M45" s="351"/>
      <c r="N45" s="351"/>
      <c r="O45" s="351"/>
      <c r="P45" s="351"/>
      <c r="Q45" s="351"/>
      <c r="R45" s="351"/>
    </row>
    <row r="46" spans="1:23" ht="18" customHeight="1">
      <c r="A46" s="774">
        <v>16</v>
      </c>
      <c r="B46" s="964" t="s">
        <v>132</v>
      </c>
      <c r="C46" s="971">
        <f t="shared" si="10"/>
        <v>12003</v>
      </c>
      <c r="D46" s="351">
        <v>6775</v>
      </c>
      <c r="E46" s="351">
        <v>0</v>
      </c>
      <c r="F46" s="351">
        <v>0</v>
      </c>
      <c r="G46" s="351">
        <v>0</v>
      </c>
      <c r="H46" s="351"/>
      <c r="I46" s="351"/>
      <c r="J46" s="351">
        <v>268</v>
      </c>
      <c r="K46" s="1545">
        <v>2260</v>
      </c>
      <c r="L46" s="351">
        <v>1343</v>
      </c>
      <c r="M46" s="351">
        <v>193</v>
      </c>
      <c r="N46" s="351">
        <v>0</v>
      </c>
      <c r="O46" s="351">
        <v>850</v>
      </c>
      <c r="P46" s="351">
        <v>89</v>
      </c>
      <c r="Q46" s="351">
        <v>188</v>
      </c>
      <c r="R46" s="351">
        <v>37</v>
      </c>
    </row>
    <row r="47" spans="1:23" ht="18" customHeight="1">
      <c r="A47" s="774">
        <v>17</v>
      </c>
      <c r="B47" s="958" t="s">
        <v>804</v>
      </c>
      <c r="C47" s="971">
        <f t="shared" si="10"/>
        <v>271094</v>
      </c>
      <c r="D47" s="351">
        <v>189183</v>
      </c>
      <c r="E47" s="351">
        <v>128</v>
      </c>
      <c r="F47" s="351">
        <v>101</v>
      </c>
      <c r="G47" s="351">
        <v>36</v>
      </c>
      <c r="H47" s="351"/>
      <c r="I47" s="351">
        <v>0</v>
      </c>
      <c r="J47" s="351">
        <v>765</v>
      </c>
      <c r="K47" s="1546">
        <v>25888</v>
      </c>
      <c r="L47" s="351">
        <v>37603</v>
      </c>
      <c r="M47" s="351">
        <v>1100</v>
      </c>
      <c r="N47" s="351">
        <v>3432</v>
      </c>
      <c r="O47" s="351">
        <v>1970</v>
      </c>
      <c r="P47" s="351">
        <v>2662</v>
      </c>
      <c r="Q47" s="352">
        <v>8049</v>
      </c>
      <c r="R47" s="351">
        <v>177</v>
      </c>
    </row>
    <row r="48" spans="1:23" s="1550" customFormat="1" ht="18" customHeight="1">
      <c r="A48" s="774">
        <v>18</v>
      </c>
      <c r="B48" s="1547" t="s">
        <v>927</v>
      </c>
      <c r="C48" s="1548"/>
      <c r="D48" s="357">
        <f>D49</f>
        <v>104.80604865220249</v>
      </c>
      <c r="E48" s="357">
        <f>E49</f>
        <v>93.692307692307693</v>
      </c>
      <c r="F48" s="357">
        <f>F49</f>
        <v>114.30952380952381</v>
      </c>
      <c r="G48" s="357">
        <f>G49</f>
        <v>88.902310924369743</v>
      </c>
      <c r="H48" s="357">
        <f>H49</f>
        <v>103.87912087912088</v>
      </c>
      <c r="I48" s="357">
        <f>I50</f>
        <v>0</v>
      </c>
      <c r="J48" s="357">
        <f>J50</f>
        <v>84.0964590964591</v>
      </c>
      <c r="K48" s="357">
        <f>K50</f>
        <v>89.372056514913652</v>
      </c>
      <c r="L48" s="357">
        <f>L50</f>
        <v>83.468131868131863</v>
      </c>
      <c r="M48" s="1081">
        <f>(M20*100)/((M7+N8)*273)</f>
        <v>70.815357482024154</v>
      </c>
      <c r="N48" s="1081"/>
      <c r="O48" s="1081">
        <f>(O20*100)/((O7+P8)*273)</f>
        <v>73.219518576661429</v>
      </c>
      <c r="P48" s="1081"/>
      <c r="Q48" s="1081">
        <f>(Q20*100)/((Q7+R8)*273)</f>
        <v>59.484361792054102</v>
      </c>
      <c r="R48" s="1081"/>
      <c r="S48" s="1549"/>
      <c r="U48" s="1551"/>
    </row>
    <row r="49" spans="1:21" ht="18" customHeight="1">
      <c r="A49" s="774"/>
      <c r="B49" s="964" t="s">
        <v>667</v>
      </c>
      <c r="C49" s="1552">
        <f>(C21*100)/(C6*273)</f>
        <v>104.4545054945055</v>
      </c>
      <c r="D49" s="990">
        <f>(D21*100)/(D6*273)</f>
        <v>104.80604865220249</v>
      </c>
      <c r="E49" s="990">
        <f t="shared" ref="E49:F49" si="11">(E21*100)/(E6*273)</f>
        <v>93.692307692307693</v>
      </c>
      <c r="F49" s="990">
        <f t="shared" si="11"/>
        <v>114.30952380952381</v>
      </c>
      <c r="G49" s="990">
        <f>(G21*100)/(G6*272)</f>
        <v>88.902310924369743</v>
      </c>
      <c r="H49" s="990">
        <f>(H21*100)/(H6*273)</f>
        <v>103.87912087912088</v>
      </c>
      <c r="I49" s="351"/>
      <c r="J49" s="359"/>
      <c r="K49" s="359"/>
      <c r="L49" s="359"/>
      <c r="M49" s="359"/>
      <c r="N49" s="359"/>
      <c r="O49" s="351"/>
      <c r="P49" s="359"/>
      <c r="Q49" s="359"/>
      <c r="R49" s="351"/>
      <c r="U49" s="1553"/>
    </row>
    <row r="50" spans="1:21" ht="18" customHeight="1">
      <c r="A50" s="774"/>
      <c r="B50" s="953" t="s">
        <v>760</v>
      </c>
      <c r="C50" s="1552">
        <f t="shared" ref="C50:C51" si="12">(C22*100)/(C7*273)</f>
        <v>80.822423952858742</v>
      </c>
      <c r="D50" s="990"/>
      <c r="E50" s="359"/>
      <c r="F50" s="359"/>
      <c r="G50" s="360"/>
      <c r="H50" s="359"/>
      <c r="I50" s="990"/>
      <c r="J50" s="990">
        <f>(J22*100)/(J7*273)</f>
        <v>84.0964590964591</v>
      </c>
      <c r="K50" s="990">
        <f t="shared" ref="K50:Q50" si="13">(K22*100)/(K7*273)</f>
        <v>89.372056514913652</v>
      </c>
      <c r="L50" s="990">
        <f t="shared" si="13"/>
        <v>83.468131868131863</v>
      </c>
      <c r="M50" s="990">
        <f t="shared" si="13"/>
        <v>76.459706959706963</v>
      </c>
      <c r="N50" s="990"/>
      <c r="O50" s="990">
        <f t="shared" si="13"/>
        <v>76.003663003663007</v>
      </c>
      <c r="P50" s="990"/>
      <c r="Q50" s="990">
        <f t="shared" si="13"/>
        <v>58.445258445258446</v>
      </c>
      <c r="R50" s="990"/>
    </row>
    <row r="51" spans="1:21" ht="18" customHeight="1">
      <c r="A51" s="774"/>
      <c r="B51" s="964" t="s">
        <v>134</v>
      </c>
      <c r="C51" s="1552">
        <f t="shared" si="12"/>
        <v>61.062271062271066</v>
      </c>
      <c r="D51" s="990"/>
      <c r="E51" s="359"/>
      <c r="F51" s="359"/>
      <c r="G51" s="359"/>
      <c r="H51" s="359"/>
      <c r="I51" s="351"/>
      <c r="J51" s="990"/>
      <c r="K51" s="359"/>
      <c r="L51" s="359"/>
      <c r="M51" s="359"/>
      <c r="N51" s="990">
        <f>(N23*100)/(N8*272)</f>
        <v>54.889705882352942</v>
      </c>
      <c r="O51" s="990"/>
      <c r="P51" s="990">
        <f t="shared" ref="P51:R51" si="14">(P23*100)/(P8*273)</f>
        <v>66.259157509157504</v>
      </c>
      <c r="Q51" s="990"/>
      <c r="R51" s="990">
        <f t="shared" si="14"/>
        <v>61.822344322344321</v>
      </c>
    </row>
    <row r="52" spans="1:21" s="1550" customFormat="1" ht="18" customHeight="1">
      <c r="A52" s="774">
        <v>19</v>
      </c>
      <c r="B52" s="991" t="s">
        <v>145</v>
      </c>
      <c r="C52" s="1554"/>
      <c r="D52" s="357">
        <f>D53</f>
        <v>5.5922120878019443</v>
      </c>
      <c r="E52" s="357">
        <f>E53</f>
        <v>13.56203605514316</v>
      </c>
      <c r="F52" s="357">
        <f>F53</f>
        <v>13.237115588547189</v>
      </c>
      <c r="G52" s="357">
        <f>G53</f>
        <v>11.987960339943342</v>
      </c>
      <c r="H52" s="357" t="str">
        <f>H53</f>
        <v>13.2</v>
      </c>
      <c r="I52" s="357">
        <f>I54</f>
        <v>0</v>
      </c>
      <c r="J52" s="357">
        <f>J53+J54+J55</f>
        <v>5.0886590321388994</v>
      </c>
      <c r="K52" s="357">
        <f>K54</f>
        <v>5.9438296095218206</v>
      </c>
      <c r="L52" s="357">
        <f>L54</f>
        <v>3.9837062937062937</v>
      </c>
      <c r="M52" s="1081">
        <f>M20/M15</f>
        <v>6.1488985746259868</v>
      </c>
      <c r="N52" s="1081"/>
      <c r="O52" s="1081">
        <f>O20/O15</f>
        <v>2.9633610419865515</v>
      </c>
      <c r="P52" s="1081"/>
      <c r="Q52" s="1081">
        <f>Q20/Q15</f>
        <v>4.5517464424320826</v>
      </c>
      <c r="R52" s="1081"/>
      <c r="S52" s="1549"/>
      <c r="U52" s="1551"/>
    </row>
    <row r="53" spans="1:21" ht="18" customHeight="1">
      <c r="A53" s="774"/>
      <c r="B53" s="964" t="s">
        <v>667</v>
      </c>
      <c r="C53" s="1552">
        <f>C21/C16</f>
        <v>7.2614691981747068</v>
      </c>
      <c r="D53" s="361">
        <f>D21/D16</f>
        <v>5.5922120878019443</v>
      </c>
      <c r="E53" s="361">
        <f>E21/E16</f>
        <v>13.56203605514316</v>
      </c>
      <c r="F53" s="361">
        <f t="shared" ref="F53:G53" si="15">F21/F16</f>
        <v>13.237115588547189</v>
      </c>
      <c r="G53" s="361">
        <f t="shared" si="15"/>
        <v>11.987960339943342</v>
      </c>
      <c r="H53" s="361" t="s">
        <v>818</v>
      </c>
      <c r="I53" s="351"/>
      <c r="J53" s="359"/>
      <c r="K53" s="359"/>
      <c r="L53" s="359"/>
      <c r="M53" s="359"/>
      <c r="N53" s="361"/>
      <c r="O53" s="351"/>
      <c r="P53" s="361"/>
      <c r="Q53" s="359"/>
      <c r="R53" s="992"/>
    </row>
    <row r="54" spans="1:21" ht="18" customHeight="1">
      <c r="A54" s="774"/>
      <c r="B54" s="953" t="s">
        <v>760</v>
      </c>
      <c r="C54" s="1552">
        <f>C22/C17</f>
        <v>4.4062375188844705</v>
      </c>
      <c r="D54" s="359"/>
      <c r="E54" s="359"/>
      <c r="F54" s="359"/>
      <c r="G54" s="359"/>
      <c r="H54" s="359"/>
      <c r="I54" s="361"/>
      <c r="J54" s="361">
        <f>J22/J17</f>
        <v>5.0886590321388994</v>
      </c>
      <c r="K54" s="361">
        <f>K22/K17</f>
        <v>5.9438296095218206</v>
      </c>
      <c r="L54" s="361">
        <f>L22/L17</f>
        <v>3.9837062937062937</v>
      </c>
      <c r="M54" s="361">
        <f>M22/M17</f>
        <v>6.16920348751293</v>
      </c>
      <c r="N54" s="361"/>
      <c r="O54" s="361">
        <f>O22/O17</f>
        <v>2.5654055390702273</v>
      </c>
      <c r="P54" s="361"/>
      <c r="Q54" s="361">
        <f>Q22/Q17</f>
        <v>4.3914373088685013</v>
      </c>
      <c r="R54" s="992"/>
    </row>
    <row r="55" spans="1:21" ht="18" customHeight="1">
      <c r="A55" s="975"/>
      <c r="B55" s="993" t="s">
        <v>134</v>
      </c>
      <c r="C55" s="1555">
        <f>C23/C18</f>
        <v>5.4740753543034915</v>
      </c>
      <c r="D55" s="362"/>
      <c r="E55" s="362"/>
      <c r="F55" s="362"/>
      <c r="G55" s="362"/>
      <c r="H55" s="362"/>
      <c r="I55" s="355"/>
      <c r="J55" s="362"/>
      <c r="K55" s="362"/>
      <c r="L55" s="362"/>
      <c r="M55" s="362"/>
      <c r="N55" s="363">
        <f>N23/N18</f>
        <v>6.1224370240187467</v>
      </c>
      <c r="O55" s="355"/>
      <c r="P55" s="363">
        <f>P23/P18</f>
        <v>5.3378827001106606</v>
      </c>
      <c r="Q55" s="362"/>
      <c r="R55" s="363">
        <f>R23/R18</f>
        <v>4.9349415204678362</v>
      </c>
    </row>
    <row r="56" spans="1:21" ht="21.95" hidden="1" customHeight="1">
      <c r="N56" s="1556"/>
    </row>
    <row r="57" spans="1:21" s="1557" customFormat="1" hidden="1">
      <c r="A57" s="1525"/>
      <c r="B57" s="994"/>
      <c r="C57" s="994"/>
      <c r="D57" s="995"/>
      <c r="E57" s="996"/>
      <c r="F57" s="994"/>
      <c r="G57" s="994"/>
      <c r="H57" s="994"/>
      <c r="I57" s="994"/>
      <c r="J57" s="607"/>
      <c r="K57" s="607"/>
      <c r="L57" s="607"/>
      <c r="M57" s="607"/>
      <c r="N57" s="997"/>
      <c r="O57" s="607"/>
      <c r="P57" s="607"/>
      <c r="Q57" s="607"/>
      <c r="R57" s="607"/>
      <c r="S57" s="956"/>
      <c r="U57" s="957"/>
    </row>
    <row r="58" spans="1:21" hidden="1">
      <c r="D58" s="998"/>
    </row>
    <row r="59" spans="1:21" hidden="1">
      <c r="D59" s="1558"/>
      <c r="L59" s="999"/>
    </row>
    <row r="60" spans="1:21" hidden="1">
      <c r="D60" s="1558"/>
      <c r="E60" s="706"/>
      <c r="F60" s="706"/>
    </row>
    <row r="61" spans="1:21" hidden="1">
      <c r="E61" s="706"/>
      <c r="F61" s="706"/>
    </row>
    <row r="62" spans="1:21" hidden="1">
      <c r="E62" s="706"/>
      <c r="F62" s="706"/>
    </row>
    <row r="63" spans="1:21" hidden="1">
      <c r="E63" s="706"/>
      <c r="F63" s="706"/>
    </row>
    <row r="64" spans="1:21" hidden="1"/>
    <row r="65" spans="2:17" hidden="1">
      <c r="B65" s="1559"/>
      <c r="C65" s="1560"/>
    </row>
    <row r="66" spans="2:17" hidden="1">
      <c r="C66" s="1561"/>
    </row>
    <row r="67" spans="2:17" hidden="1">
      <c r="C67" s="1562"/>
      <c r="D67" s="1562"/>
    </row>
    <row r="68" spans="2:17" hidden="1">
      <c r="B68" s="1559"/>
      <c r="C68" s="1560"/>
      <c r="P68" s="605"/>
      <c r="Q68" s="605"/>
    </row>
    <row r="69" spans="2:17">
      <c r="C69" s="1563"/>
    </row>
  </sheetData>
  <mergeCells count="56">
    <mergeCell ref="Q10:R10"/>
    <mergeCell ref="M24:N24"/>
    <mergeCell ref="Q52:R52"/>
    <mergeCell ref="O52:P52"/>
    <mergeCell ref="M52:N52"/>
    <mergeCell ref="Q48:R48"/>
    <mergeCell ref="O48:P48"/>
    <mergeCell ref="M48:N48"/>
    <mergeCell ref="M34:N34"/>
    <mergeCell ref="O24:P24"/>
    <mergeCell ref="Q24:R24"/>
    <mergeCell ref="Q29:R29"/>
    <mergeCell ref="Q15:R15"/>
    <mergeCell ref="Q20:R20"/>
    <mergeCell ref="M10:N10"/>
    <mergeCell ref="O10:P10"/>
    <mergeCell ref="O15:P15"/>
    <mergeCell ref="M15:N15"/>
    <mergeCell ref="O20:P20"/>
    <mergeCell ref="M20:N20"/>
    <mergeCell ref="A34:A35"/>
    <mergeCell ref="G34:G35"/>
    <mergeCell ref="B34:B35"/>
    <mergeCell ref="C34:C35"/>
    <mergeCell ref="E34:E35"/>
    <mergeCell ref="D34:D35"/>
    <mergeCell ref="F34:F35"/>
    <mergeCell ref="Q34:R34"/>
    <mergeCell ref="M29:N29"/>
    <mergeCell ref="J34:J35"/>
    <mergeCell ref="I34:I35"/>
    <mergeCell ref="H34:H35"/>
    <mergeCell ref="O29:P29"/>
    <mergeCell ref="O34:P34"/>
    <mergeCell ref="L34:L35"/>
    <mergeCell ref="K34:K35"/>
    <mergeCell ref="A2:R2"/>
    <mergeCell ref="M5:N5"/>
    <mergeCell ref="B3:B4"/>
    <mergeCell ref="A3:A4"/>
    <mergeCell ref="O3:P3"/>
    <mergeCell ref="I3:I4"/>
    <mergeCell ref="M3:N3"/>
    <mergeCell ref="L3:L4"/>
    <mergeCell ref="Q5:R5"/>
    <mergeCell ref="O5:P5"/>
    <mergeCell ref="G3:G4"/>
    <mergeCell ref="H3:H4"/>
    <mergeCell ref="Q3:R3"/>
    <mergeCell ref="K3:K4"/>
    <mergeCell ref="J3:J4"/>
    <mergeCell ref="C67:D67"/>
    <mergeCell ref="D3:D4"/>
    <mergeCell ref="E3:E4"/>
    <mergeCell ref="F3:F4"/>
    <mergeCell ref="C3:C4"/>
  </mergeCells>
  <pageMargins left="0.25" right="0.17" top="0.35" bottom="0.5" header="0.2" footer="0.2"/>
  <pageSetup paperSize="9" orientation="landscape" r:id="rId1"/>
  <headerFoot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N28"/>
  <sheetViews>
    <sheetView zoomScale="110" zoomScaleNormal="11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5"/>
  <cols>
    <col min="1" max="1" width="5" customWidth="1"/>
    <col min="2" max="2" width="25" style="841" customWidth="1"/>
    <col min="3" max="3" width="13.625" style="23" customWidth="1"/>
    <col min="4" max="4" width="13.25" style="23" customWidth="1"/>
    <col min="5" max="5" width="13.5" style="23" customWidth="1"/>
    <col min="6" max="6" width="9.75" style="23" customWidth="1"/>
    <col min="7" max="7" width="15.25" style="473" customWidth="1"/>
    <col min="8" max="8" width="10.75" style="23" customWidth="1"/>
    <col min="9" max="9" width="11" style="23" customWidth="1"/>
    <col min="10" max="10" width="11.5" style="473" customWidth="1"/>
    <col min="11" max="12" width="9" style="23"/>
  </cols>
  <sheetData>
    <row r="1" spans="1:14" ht="39.75" customHeight="1">
      <c r="A1" s="1053" t="s">
        <v>868</v>
      </c>
      <c r="B1" s="1053"/>
      <c r="C1" s="1053"/>
      <c r="D1" s="1053"/>
      <c r="E1" s="1053"/>
      <c r="F1" s="1053"/>
      <c r="G1" s="1053"/>
      <c r="H1" s="1053"/>
      <c r="I1" s="1053"/>
      <c r="J1" s="1053"/>
    </row>
    <row r="2" spans="1:14" ht="13.5" customHeight="1">
      <c r="B2" s="837"/>
      <c r="C2" s="1084"/>
      <c r="D2" s="1084"/>
      <c r="E2" s="1084"/>
      <c r="F2" s="1084"/>
      <c r="G2" s="1084"/>
      <c r="H2" s="1084"/>
      <c r="I2" s="1084"/>
      <c r="J2" s="1084"/>
    </row>
    <row r="3" spans="1:14" ht="26.25" customHeight="1">
      <c r="A3" s="1098" t="s">
        <v>14</v>
      </c>
      <c r="B3" s="1101" t="s">
        <v>229</v>
      </c>
      <c r="C3" s="1104" t="s">
        <v>240</v>
      </c>
      <c r="D3" s="1085" t="s">
        <v>241</v>
      </c>
      <c r="E3" s="1086"/>
      <c r="F3" s="1086"/>
      <c r="G3" s="1087"/>
      <c r="H3" s="1088" t="s">
        <v>246</v>
      </c>
      <c r="I3" s="1089"/>
      <c r="J3" s="1090"/>
    </row>
    <row r="4" spans="1:14" ht="45.75" customHeight="1">
      <c r="A4" s="1099"/>
      <c r="B4" s="1102"/>
      <c r="C4" s="1105"/>
      <c r="D4" s="1094" t="s">
        <v>242</v>
      </c>
      <c r="E4" s="1095"/>
      <c r="F4" s="1096" t="s">
        <v>245</v>
      </c>
      <c r="G4" s="1082" t="s">
        <v>102</v>
      </c>
      <c r="H4" s="1091"/>
      <c r="I4" s="1092"/>
      <c r="J4" s="1093"/>
    </row>
    <row r="5" spans="1:14" ht="44.25" customHeight="1">
      <c r="A5" s="1099"/>
      <c r="B5" s="1102"/>
      <c r="C5" s="1105"/>
      <c r="D5" s="217" t="s">
        <v>243</v>
      </c>
      <c r="E5" s="218" t="s">
        <v>863</v>
      </c>
      <c r="F5" s="1097"/>
      <c r="G5" s="1083"/>
      <c r="H5" s="217" t="s">
        <v>243</v>
      </c>
      <c r="I5" s="218" t="s">
        <v>244</v>
      </c>
      <c r="J5" s="474" t="s">
        <v>102</v>
      </c>
      <c r="N5">
        <v>5</v>
      </c>
    </row>
    <row r="6" spans="1:14" ht="24" customHeight="1">
      <c r="A6" s="1100"/>
      <c r="B6" s="1103"/>
      <c r="C6" s="1106"/>
      <c r="D6" s="218" t="s">
        <v>247</v>
      </c>
      <c r="E6" s="218" t="s">
        <v>247</v>
      </c>
      <c r="F6" s="218" t="s">
        <v>247</v>
      </c>
      <c r="G6" s="470" t="s">
        <v>247</v>
      </c>
      <c r="H6" s="218" t="s">
        <v>247</v>
      </c>
      <c r="I6" s="218" t="s">
        <v>247</v>
      </c>
      <c r="J6" s="470" t="s">
        <v>247</v>
      </c>
    </row>
    <row r="7" spans="1:14" ht="21.75" customHeight="1">
      <c r="A7" s="219"/>
      <c r="B7" s="838" t="s">
        <v>102</v>
      </c>
      <c r="C7" s="325">
        <f>SUM(C8:C22)</f>
        <v>932154</v>
      </c>
      <c r="D7" s="325">
        <f>SUM(D8:D22)</f>
        <v>27143</v>
      </c>
      <c r="E7" s="325">
        <f>SUM(E8:E22)</f>
        <v>8334</v>
      </c>
      <c r="F7" s="325">
        <f t="shared" ref="F7:J7" si="0">SUM(F8:F22)</f>
        <v>0</v>
      </c>
      <c r="G7" s="471">
        <f t="shared" si="0"/>
        <v>35477</v>
      </c>
      <c r="H7" s="325">
        <f>SUM(H8:H22)</f>
        <v>45502</v>
      </c>
      <c r="I7" s="325">
        <f t="shared" si="0"/>
        <v>11804</v>
      </c>
      <c r="J7" s="471">
        <f t="shared" si="0"/>
        <v>57306</v>
      </c>
    </row>
    <row r="8" spans="1:14" s="23" customFormat="1" ht="21.75" customHeight="1">
      <c r="A8" s="296">
        <v>1</v>
      </c>
      <c r="B8" s="842" t="s">
        <v>439</v>
      </c>
      <c r="C8" s="695">
        <v>165321</v>
      </c>
      <c r="D8" s="751">
        <v>1658</v>
      </c>
      <c r="E8" s="696">
        <v>336</v>
      </c>
      <c r="F8" s="326">
        <v>0</v>
      </c>
      <c r="G8" s="699">
        <f t="shared" ref="G8:G21" si="1">F8+E8+D8</f>
        <v>1994</v>
      </c>
      <c r="H8" s="695">
        <v>6116</v>
      </c>
      <c r="I8" s="696">
        <v>1236</v>
      </c>
      <c r="J8" s="699">
        <f>I8+H8</f>
        <v>7352</v>
      </c>
      <c r="K8" s="685"/>
    </row>
    <row r="9" spans="1:14" s="23" customFormat="1" ht="21.75" customHeight="1">
      <c r="A9" s="296">
        <v>2</v>
      </c>
      <c r="B9" s="842" t="s">
        <v>741</v>
      </c>
      <c r="C9" s="695"/>
      <c r="D9" s="695"/>
      <c r="E9" s="696"/>
      <c r="F9" s="326">
        <v>0</v>
      </c>
      <c r="G9" s="699">
        <f>F9+E9+D9</f>
        <v>0</v>
      </c>
      <c r="H9" s="695"/>
      <c r="I9" s="696"/>
      <c r="J9" s="699">
        <f>I9+H9</f>
        <v>0</v>
      </c>
    </row>
    <row r="10" spans="1:14" s="687" customFormat="1" ht="21.75" customHeight="1">
      <c r="A10" s="275">
        <v>3</v>
      </c>
      <c r="B10" s="842" t="s">
        <v>809</v>
      </c>
      <c r="C10" s="695">
        <v>6277</v>
      </c>
      <c r="D10" s="695">
        <v>27</v>
      </c>
      <c r="E10" s="695">
        <v>0</v>
      </c>
      <c r="F10" s="899">
        <v>0</v>
      </c>
      <c r="G10" s="700">
        <f t="shared" si="1"/>
        <v>27</v>
      </c>
      <c r="H10" s="695">
        <v>252</v>
      </c>
      <c r="I10" s="695">
        <v>0</v>
      </c>
      <c r="J10" s="700">
        <f t="shared" ref="J10:J21" si="2">I10+H10</f>
        <v>252</v>
      </c>
    </row>
    <row r="11" spans="1:14" s="687" customFormat="1" ht="21.75" customHeight="1">
      <c r="A11" s="275">
        <v>4</v>
      </c>
      <c r="B11" s="842" t="s">
        <v>440</v>
      </c>
      <c r="C11" s="695">
        <v>9288</v>
      </c>
      <c r="D11" s="695">
        <v>99</v>
      </c>
      <c r="E11" s="695">
        <v>0</v>
      </c>
      <c r="F11" s="751">
        <v>0</v>
      </c>
      <c r="G11" s="700">
        <f t="shared" si="1"/>
        <v>99</v>
      </c>
      <c r="H11" s="695">
        <v>0</v>
      </c>
      <c r="I11" s="696">
        <v>1</v>
      </c>
      <c r="J11" s="700">
        <f>I11+H11</f>
        <v>1</v>
      </c>
    </row>
    <row r="12" spans="1:14" s="23" customFormat="1" ht="21.75" customHeight="1">
      <c r="A12" s="296">
        <v>5</v>
      </c>
      <c r="B12" s="842" t="s">
        <v>666</v>
      </c>
      <c r="C12" s="695">
        <v>3588</v>
      </c>
      <c r="D12" s="695">
        <v>286</v>
      </c>
      <c r="E12" s="696">
        <v>10</v>
      </c>
      <c r="F12" s="326">
        <v>0</v>
      </c>
      <c r="G12" s="699">
        <f t="shared" si="1"/>
        <v>296</v>
      </c>
      <c r="H12" s="695">
        <v>770</v>
      </c>
      <c r="I12" s="696">
        <v>1657</v>
      </c>
      <c r="J12" s="699">
        <f>I12+H12</f>
        <v>2427</v>
      </c>
      <c r="L12" s="687"/>
    </row>
    <row r="13" spans="1:14" s="23" customFormat="1" ht="21.75" customHeight="1">
      <c r="A13" s="296">
        <v>6</v>
      </c>
      <c r="B13" s="897" t="s">
        <v>39</v>
      </c>
      <c r="C13" s="695">
        <v>44658</v>
      </c>
      <c r="D13" s="695">
        <v>0</v>
      </c>
      <c r="E13" s="696">
        <v>752</v>
      </c>
      <c r="F13" s="326">
        <v>0</v>
      </c>
      <c r="G13" s="699">
        <f>F13+E13+D13</f>
        <v>752</v>
      </c>
      <c r="H13" s="695">
        <v>0</v>
      </c>
      <c r="I13" s="696">
        <v>3283</v>
      </c>
      <c r="J13" s="699">
        <f>I13+H13</f>
        <v>3283</v>
      </c>
    </row>
    <row r="14" spans="1:14" s="23" customFormat="1" ht="21.75" customHeight="1">
      <c r="A14" s="296">
        <v>7</v>
      </c>
      <c r="B14" s="888" t="s">
        <v>100</v>
      </c>
      <c r="C14" s="695">
        <v>148895</v>
      </c>
      <c r="D14" s="695">
        <v>160</v>
      </c>
      <c r="E14" s="696">
        <v>45</v>
      </c>
      <c r="F14" s="697">
        <v>0</v>
      </c>
      <c r="G14" s="699">
        <f t="shared" si="1"/>
        <v>205</v>
      </c>
      <c r="H14" s="695">
        <v>1791</v>
      </c>
      <c r="I14" s="695">
        <v>17</v>
      </c>
      <c r="J14" s="700">
        <f t="shared" si="2"/>
        <v>1808</v>
      </c>
    </row>
    <row r="15" spans="1:14" s="846" customFormat="1" ht="21.75" customHeight="1">
      <c r="A15" s="844">
        <v>8</v>
      </c>
      <c r="B15" s="888" t="s">
        <v>148</v>
      </c>
      <c r="C15" s="695">
        <f>24041+49446</f>
        <v>73487</v>
      </c>
      <c r="D15" s="695">
        <v>9491</v>
      </c>
      <c r="E15" s="696">
        <v>4621</v>
      </c>
      <c r="F15" s="845">
        <v>0</v>
      </c>
      <c r="G15" s="699">
        <f t="shared" si="1"/>
        <v>14112</v>
      </c>
      <c r="H15" s="695">
        <v>1971</v>
      </c>
      <c r="I15" s="695">
        <v>0</v>
      </c>
      <c r="J15" s="700">
        <f t="shared" si="2"/>
        <v>1971</v>
      </c>
    </row>
    <row r="16" spans="1:14" s="681" customFormat="1" ht="21.75" customHeight="1">
      <c r="A16" s="763">
        <v>9</v>
      </c>
      <c r="B16" s="888" t="s">
        <v>99</v>
      </c>
      <c r="C16" s="695">
        <v>139302</v>
      </c>
      <c r="D16" s="695">
        <v>3893</v>
      </c>
      <c r="E16" s="696">
        <v>1579</v>
      </c>
      <c r="F16" s="697">
        <v>0</v>
      </c>
      <c r="G16" s="699">
        <f t="shared" si="1"/>
        <v>5472</v>
      </c>
      <c r="H16" s="695">
        <v>3315</v>
      </c>
      <c r="I16" s="696">
        <v>1184</v>
      </c>
      <c r="J16" s="699">
        <f t="shared" si="2"/>
        <v>4499</v>
      </c>
    </row>
    <row r="17" spans="1:12" s="23" customFormat="1" ht="21.75" customHeight="1">
      <c r="A17" s="296">
        <v>10</v>
      </c>
      <c r="B17" s="888" t="s">
        <v>93</v>
      </c>
      <c r="C17" s="695">
        <f>99007+93333</f>
        <v>192340</v>
      </c>
      <c r="D17" s="695">
        <v>9539</v>
      </c>
      <c r="E17" s="696">
        <v>979</v>
      </c>
      <c r="F17" s="697">
        <v>0</v>
      </c>
      <c r="G17" s="764">
        <f t="shared" si="1"/>
        <v>10518</v>
      </c>
      <c r="H17" s="695">
        <f>13732+13490</f>
        <v>27222</v>
      </c>
      <c r="I17" s="696">
        <v>4422</v>
      </c>
      <c r="J17" s="699">
        <f t="shared" si="2"/>
        <v>31644</v>
      </c>
    </row>
    <row r="18" spans="1:12" s="368" customFormat="1" ht="21.75" customHeight="1">
      <c r="A18" s="275">
        <v>11</v>
      </c>
      <c r="B18" s="898" t="s">
        <v>92</v>
      </c>
      <c r="C18" s="695">
        <f>18701+26853</f>
        <v>45554</v>
      </c>
      <c r="D18" s="695">
        <v>42</v>
      </c>
      <c r="E18" s="695">
        <v>0</v>
      </c>
      <c r="F18" s="327">
        <v>0</v>
      </c>
      <c r="G18" s="700">
        <f t="shared" si="1"/>
        <v>42</v>
      </c>
      <c r="H18" s="695">
        <v>990</v>
      </c>
      <c r="I18" s="695">
        <v>0</v>
      </c>
      <c r="J18" s="700">
        <f t="shared" si="2"/>
        <v>990</v>
      </c>
    </row>
    <row r="19" spans="1:12" s="23" customFormat="1" ht="21.75" customHeight="1">
      <c r="A19" s="296">
        <v>12</v>
      </c>
      <c r="B19" s="888" t="s">
        <v>147</v>
      </c>
      <c r="C19" s="695">
        <f>26050+26988</f>
        <v>53038</v>
      </c>
      <c r="D19" s="695">
        <v>827</v>
      </c>
      <c r="E19" s="696">
        <v>12</v>
      </c>
      <c r="F19" s="697">
        <v>0</v>
      </c>
      <c r="G19" s="701">
        <f>F19+E19+D19</f>
        <v>839</v>
      </c>
      <c r="H19" s="695">
        <v>828</v>
      </c>
      <c r="I19" s="696">
        <v>4</v>
      </c>
      <c r="J19" s="699">
        <f>I19+H19</f>
        <v>832</v>
      </c>
    </row>
    <row r="20" spans="1:12" s="23" customFormat="1" ht="21.75" customHeight="1">
      <c r="A20" s="296">
        <v>13</v>
      </c>
      <c r="B20" s="842" t="s">
        <v>740</v>
      </c>
      <c r="C20" s="900">
        <v>10394</v>
      </c>
      <c r="D20" s="900">
        <v>11</v>
      </c>
      <c r="E20" s="900">
        <v>0</v>
      </c>
      <c r="F20" s="328">
        <v>0</v>
      </c>
      <c r="G20" s="701">
        <f>F20+E20+D20</f>
        <v>11</v>
      </c>
      <c r="H20" s="900">
        <v>324</v>
      </c>
      <c r="I20" s="900">
        <v>0</v>
      </c>
      <c r="J20" s="699">
        <f>I20+H20</f>
        <v>324</v>
      </c>
    </row>
    <row r="21" spans="1:12" s="23" customFormat="1" ht="21.75" customHeight="1">
      <c r="A21" s="296">
        <v>14</v>
      </c>
      <c r="B21" s="842" t="s">
        <v>739</v>
      </c>
      <c r="C21" s="695">
        <v>14727</v>
      </c>
      <c r="D21" s="695">
        <v>1007</v>
      </c>
      <c r="E21" s="696">
        <v>0</v>
      </c>
      <c r="F21" s="326">
        <v>0</v>
      </c>
      <c r="G21" s="701">
        <f t="shared" si="1"/>
        <v>1007</v>
      </c>
      <c r="H21" s="695">
        <v>915</v>
      </c>
      <c r="I21" s="696">
        <v>0</v>
      </c>
      <c r="J21" s="699">
        <f t="shared" si="2"/>
        <v>915</v>
      </c>
    </row>
    <row r="22" spans="1:12" s="23" customFormat="1" ht="21.75" customHeight="1">
      <c r="A22" s="753">
        <v>15</v>
      </c>
      <c r="B22" s="843" t="s">
        <v>738</v>
      </c>
      <c r="C22" s="698">
        <v>25285</v>
      </c>
      <c r="D22" s="698">
        <v>103</v>
      </c>
      <c r="E22" s="698">
        <v>0</v>
      </c>
      <c r="F22" s="750"/>
      <c r="G22" s="702">
        <f>F22+E22+D22</f>
        <v>103</v>
      </c>
      <c r="H22" s="698">
        <v>1008</v>
      </c>
      <c r="I22" s="698">
        <v>0</v>
      </c>
      <c r="J22" s="702">
        <f>I22+H22</f>
        <v>1008</v>
      </c>
    </row>
    <row r="23" spans="1:12" ht="20.25" customHeight="1">
      <c r="A23" s="23"/>
      <c r="B23" s="839"/>
      <c r="C23" s="687"/>
      <c r="D23" s="295"/>
      <c r="E23" s="687"/>
      <c r="F23" s="687"/>
      <c r="G23" s="472"/>
      <c r="H23" s="687"/>
      <c r="I23" s="688"/>
      <c r="J23" s="472"/>
    </row>
    <row r="24" spans="1:12" s="11" customFormat="1" ht="23.25" customHeight="1">
      <c r="B24" s="840"/>
      <c r="C24" s="689"/>
      <c r="D24" s="690"/>
      <c r="E24" s="691"/>
      <c r="F24" s="691"/>
      <c r="G24" s="692"/>
      <c r="H24" s="691"/>
      <c r="I24" s="691"/>
      <c r="J24" s="692"/>
      <c r="K24" s="684"/>
      <c r="L24" s="684"/>
    </row>
    <row r="25" spans="1:12">
      <c r="B25" s="836"/>
      <c r="C25" s="687"/>
      <c r="D25" s="687"/>
      <c r="E25" s="687"/>
      <c r="F25" s="687"/>
      <c r="G25" s="472"/>
      <c r="H25" s="687"/>
      <c r="I25" s="687"/>
      <c r="J25" s="472"/>
    </row>
    <row r="26" spans="1:12" ht="15.75">
      <c r="B26" s="836"/>
      <c r="C26" s="195"/>
      <c r="D26" s="687"/>
      <c r="E26" s="687"/>
      <c r="F26" s="687"/>
      <c r="G26" s="472"/>
      <c r="H26" s="687"/>
      <c r="I26" s="687"/>
      <c r="J26" s="472"/>
    </row>
    <row r="28" spans="1:12">
      <c r="E28" s="685"/>
    </row>
  </sheetData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honeticPr fontId="14" type="noConversion"/>
  <pageMargins left="0.62" right="0.2" top="0.36" bottom="0.5" header="0.23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S14"/>
  <sheetViews>
    <sheetView zoomScale="80" zoomScaleNormal="80" workbookViewId="0">
      <selection activeCell="L13" sqref="L13"/>
    </sheetView>
  </sheetViews>
  <sheetFormatPr defaultRowHeight="15"/>
  <cols>
    <col min="1" max="1" width="3.5" customWidth="1"/>
    <col min="2" max="2" width="15.375" style="271" customWidth="1"/>
    <col min="3" max="3" width="8" style="271" customWidth="1"/>
    <col min="4" max="4" width="9" style="14" customWidth="1"/>
    <col min="5" max="5" width="7.125" style="271" customWidth="1"/>
    <col min="6" max="6" width="6.25" style="271" customWidth="1"/>
    <col min="7" max="7" width="7.125" style="271" customWidth="1"/>
    <col min="8" max="8" width="8.625" style="271" customWidth="1"/>
    <col min="9" max="9" width="6.125" style="271" customWidth="1"/>
    <col min="10" max="10" width="6.25" style="271" customWidth="1"/>
    <col min="11" max="11" width="8.25" style="271" customWidth="1"/>
    <col min="12" max="12" width="6.75" style="271" customWidth="1"/>
    <col min="13" max="13" width="7" style="271" customWidth="1"/>
    <col min="14" max="14" width="8.375" style="368" customWidth="1"/>
    <col min="15" max="15" width="6.625" style="271" customWidth="1"/>
    <col min="16" max="16" width="6.5" style="271" customWidth="1"/>
    <col min="17" max="17" width="7.75" style="368" customWidth="1"/>
    <col min="18" max="18" width="6.375" style="271" customWidth="1"/>
    <col min="19" max="19" width="9" style="14"/>
  </cols>
  <sheetData>
    <row r="1" spans="1:18" ht="54" customHeight="1">
      <c r="A1" s="1107" t="s">
        <v>671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</row>
    <row r="2" spans="1:18" ht="37.5" customHeight="1">
      <c r="B2" s="276"/>
    </row>
    <row r="3" spans="1:18" ht="25.5" customHeight="1">
      <c r="A3" s="1069" t="s">
        <v>14</v>
      </c>
      <c r="B3" s="1108" t="s">
        <v>283</v>
      </c>
      <c r="C3" s="1111" t="s">
        <v>406</v>
      </c>
      <c r="D3" s="1112"/>
      <c r="E3" s="1113"/>
      <c r="F3" s="1121" t="s">
        <v>216</v>
      </c>
      <c r="G3" s="1111" t="s">
        <v>407</v>
      </c>
      <c r="H3" s="1112"/>
      <c r="I3" s="1113"/>
      <c r="J3" s="1111" t="s">
        <v>408</v>
      </c>
      <c r="K3" s="1112"/>
      <c r="L3" s="1113"/>
      <c r="M3" s="1111" t="s">
        <v>219</v>
      </c>
      <c r="N3" s="1112"/>
      <c r="O3" s="1113"/>
      <c r="P3" s="1124" t="s">
        <v>217</v>
      </c>
      <c r="Q3" s="1125"/>
      <c r="R3" s="1126"/>
    </row>
    <row r="4" spans="1:18" ht="24.75" customHeight="1">
      <c r="A4" s="1119"/>
      <c r="B4" s="1109"/>
      <c r="C4" s="1114"/>
      <c r="D4" s="1115"/>
      <c r="E4" s="1116"/>
      <c r="F4" s="1122"/>
      <c r="G4" s="1114"/>
      <c r="H4" s="1115"/>
      <c r="I4" s="1116"/>
      <c r="J4" s="1114"/>
      <c r="K4" s="1115"/>
      <c r="L4" s="1116"/>
      <c r="M4" s="1114"/>
      <c r="N4" s="1115"/>
      <c r="O4" s="1116"/>
      <c r="P4" s="1127"/>
      <c r="Q4" s="1128"/>
      <c r="R4" s="1129"/>
    </row>
    <row r="5" spans="1:18" ht="56.25" customHeight="1">
      <c r="A5" s="1120"/>
      <c r="B5" s="1110"/>
      <c r="C5" s="614" t="s">
        <v>580</v>
      </c>
      <c r="D5" s="693" t="s">
        <v>662</v>
      </c>
      <c r="E5" s="277" t="s">
        <v>0</v>
      </c>
      <c r="F5" s="1123"/>
      <c r="G5" s="614" t="s">
        <v>580</v>
      </c>
      <c r="H5" s="693" t="s">
        <v>662</v>
      </c>
      <c r="I5" s="277" t="s">
        <v>0</v>
      </c>
      <c r="J5" s="614" t="s">
        <v>580</v>
      </c>
      <c r="K5" s="693" t="s">
        <v>662</v>
      </c>
      <c r="L5" s="277" t="s">
        <v>0</v>
      </c>
      <c r="M5" s="614" t="s">
        <v>580</v>
      </c>
      <c r="N5" s="693" t="s">
        <v>662</v>
      </c>
      <c r="O5" s="277" t="s">
        <v>0</v>
      </c>
      <c r="P5" s="614" t="s">
        <v>580</v>
      </c>
      <c r="Q5" s="693" t="s">
        <v>662</v>
      </c>
      <c r="R5" s="277" t="s">
        <v>0</v>
      </c>
    </row>
    <row r="6" spans="1:18" ht="30" customHeight="1">
      <c r="A6" s="12">
        <v>1</v>
      </c>
      <c r="B6" s="287" t="s">
        <v>107</v>
      </c>
      <c r="C6" s="281">
        <v>2000</v>
      </c>
      <c r="D6" s="282">
        <v>235</v>
      </c>
      <c r="E6" s="286">
        <f t="shared" ref="E6:E13" si="0">D6/C6*100</f>
        <v>11.75</v>
      </c>
      <c r="F6" s="284">
        <v>0</v>
      </c>
      <c r="G6" s="283">
        <v>40</v>
      </c>
      <c r="H6" s="624">
        <v>2</v>
      </c>
      <c r="I6" s="286">
        <f t="shared" ref="I6:I13" si="1">H6/G6*100</f>
        <v>5</v>
      </c>
      <c r="J6" s="283">
        <v>8</v>
      </c>
      <c r="K6" s="626">
        <v>2</v>
      </c>
      <c r="L6" s="286">
        <f>K6/J6*100</f>
        <v>25</v>
      </c>
      <c r="M6" s="283">
        <v>27</v>
      </c>
      <c r="N6" s="626">
        <v>0</v>
      </c>
      <c r="O6" s="288">
        <f t="shared" ref="O6:O13" si="2">N6/M6*100</f>
        <v>0</v>
      </c>
      <c r="P6" s="289">
        <v>5</v>
      </c>
      <c r="Q6" s="626">
        <v>0</v>
      </c>
      <c r="R6" s="289">
        <v>0</v>
      </c>
    </row>
    <row r="7" spans="1:18" ht="30" customHeight="1">
      <c r="A7" s="13">
        <v>2</v>
      </c>
      <c r="B7" s="287" t="s">
        <v>28</v>
      </c>
      <c r="C7" s="281">
        <v>5000</v>
      </c>
      <c r="D7" s="339">
        <v>917</v>
      </c>
      <c r="E7" s="286">
        <f t="shared" si="0"/>
        <v>18.34</v>
      </c>
      <c r="F7" s="284">
        <v>0</v>
      </c>
      <c r="G7" s="265">
        <v>80</v>
      </c>
      <c r="H7" s="624">
        <v>0</v>
      </c>
      <c r="I7" s="286">
        <f t="shared" si="1"/>
        <v>0</v>
      </c>
      <c r="J7" s="265">
        <v>10</v>
      </c>
      <c r="K7" s="626">
        <v>0</v>
      </c>
      <c r="L7" s="286">
        <f>K7/J7*100</f>
        <v>0</v>
      </c>
      <c r="M7" s="265">
        <v>65</v>
      </c>
      <c r="N7" s="626">
        <v>0</v>
      </c>
      <c r="O7" s="288">
        <f t="shared" si="2"/>
        <v>0</v>
      </c>
      <c r="P7" s="290">
        <v>5</v>
      </c>
      <c r="Q7" s="626">
        <v>0</v>
      </c>
      <c r="R7" s="290">
        <v>0</v>
      </c>
    </row>
    <row r="8" spans="1:18" ht="30" customHeight="1">
      <c r="A8" s="13">
        <v>3</v>
      </c>
      <c r="B8" s="291" t="s">
        <v>157</v>
      </c>
      <c r="C8" s="285">
        <v>5000</v>
      </c>
      <c r="D8" s="339">
        <v>668</v>
      </c>
      <c r="E8" s="286">
        <f t="shared" si="0"/>
        <v>13.36</v>
      </c>
      <c r="F8" s="284">
        <v>0</v>
      </c>
      <c r="G8" s="265">
        <v>90</v>
      </c>
      <c r="H8" s="624">
        <v>0</v>
      </c>
      <c r="I8" s="286">
        <f t="shared" si="1"/>
        <v>0</v>
      </c>
      <c r="J8" s="265">
        <v>10</v>
      </c>
      <c r="K8" s="626">
        <v>0</v>
      </c>
      <c r="L8" s="286">
        <f>K8/J8*100</f>
        <v>0</v>
      </c>
      <c r="M8" s="265">
        <v>70</v>
      </c>
      <c r="N8" s="627">
        <v>0</v>
      </c>
      <c r="O8" s="288">
        <f t="shared" si="2"/>
        <v>0</v>
      </c>
      <c r="P8" s="290">
        <v>10</v>
      </c>
      <c r="Q8" s="626">
        <v>0</v>
      </c>
      <c r="R8" s="323">
        <f t="shared" ref="R8:R13" si="3">Q8/P8*100</f>
        <v>0</v>
      </c>
    </row>
    <row r="9" spans="1:18" ht="30" customHeight="1">
      <c r="A9" s="13">
        <v>4</v>
      </c>
      <c r="B9" s="291" t="s">
        <v>105</v>
      </c>
      <c r="C9" s="285">
        <v>4500</v>
      </c>
      <c r="D9" s="339">
        <v>721</v>
      </c>
      <c r="E9" s="286">
        <f t="shared" si="0"/>
        <v>16.022222222222222</v>
      </c>
      <c r="F9" s="284">
        <v>0</v>
      </c>
      <c r="G9" s="265">
        <v>80</v>
      </c>
      <c r="H9" s="624">
        <v>10</v>
      </c>
      <c r="I9" s="286">
        <f t="shared" si="1"/>
        <v>12.5</v>
      </c>
      <c r="J9" s="265">
        <v>2</v>
      </c>
      <c r="K9" s="626">
        <v>0</v>
      </c>
      <c r="L9" s="286">
        <f>K9/J9*100</f>
        <v>0</v>
      </c>
      <c r="M9" s="265">
        <v>73</v>
      </c>
      <c r="N9" s="626">
        <v>10</v>
      </c>
      <c r="O9" s="288">
        <f t="shared" si="2"/>
        <v>13.698630136986301</v>
      </c>
      <c r="P9" s="290">
        <v>5</v>
      </c>
      <c r="Q9" s="626">
        <v>0</v>
      </c>
      <c r="R9" s="323">
        <f t="shared" si="3"/>
        <v>0</v>
      </c>
    </row>
    <row r="10" spans="1:18" ht="30" customHeight="1">
      <c r="A10" s="13">
        <v>5</v>
      </c>
      <c r="B10" s="291" t="s">
        <v>156</v>
      </c>
      <c r="C10" s="285">
        <v>6200</v>
      </c>
      <c r="D10" s="339">
        <v>1271</v>
      </c>
      <c r="E10" s="286">
        <f t="shared" si="0"/>
        <v>20.5</v>
      </c>
      <c r="F10" s="284">
        <v>0</v>
      </c>
      <c r="G10" s="265">
        <v>90</v>
      </c>
      <c r="H10" s="625">
        <v>4</v>
      </c>
      <c r="I10" s="286">
        <f t="shared" si="1"/>
        <v>4.4444444444444446</v>
      </c>
      <c r="J10" s="265">
        <v>10</v>
      </c>
      <c r="K10" s="626">
        <v>0</v>
      </c>
      <c r="L10" s="286">
        <f>K10/J10*100</f>
        <v>0</v>
      </c>
      <c r="M10" s="265">
        <v>15</v>
      </c>
      <c r="N10" s="627">
        <v>4</v>
      </c>
      <c r="O10" s="288">
        <f t="shared" si="2"/>
        <v>26.666666666666668</v>
      </c>
      <c r="P10" s="290">
        <v>10</v>
      </c>
      <c r="Q10" s="626">
        <v>0</v>
      </c>
      <c r="R10" s="323">
        <f t="shared" si="3"/>
        <v>0</v>
      </c>
    </row>
    <row r="11" spans="1:18" ht="30" customHeight="1">
      <c r="A11" s="13">
        <v>6</v>
      </c>
      <c r="B11" s="291" t="s">
        <v>201</v>
      </c>
      <c r="C11" s="160">
        <v>1000</v>
      </c>
      <c r="D11" s="339">
        <v>203</v>
      </c>
      <c r="E11" s="286">
        <f t="shared" si="0"/>
        <v>20.3</v>
      </c>
      <c r="F11" s="284">
        <v>0</v>
      </c>
      <c r="G11" s="265">
        <v>20</v>
      </c>
      <c r="H11" s="624">
        <v>0</v>
      </c>
      <c r="I11" s="286">
        <f t="shared" si="1"/>
        <v>0</v>
      </c>
      <c r="J11" s="284">
        <v>0</v>
      </c>
      <c r="K11" s="626">
        <v>0</v>
      </c>
      <c r="L11" s="286"/>
      <c r="M11" s="265">
        <v>70</v>
      </c>
      <c r="N11" s="626">
        <v>0</v>
      </c>
      <c r="O11" s="288">
        <f t="shared" si="2"/>
        <v>0</v>
      </c>
      <c r="P11" s="290">
        <v>5</v>
      </c>
      <c r="Q11" s="626">
        <v>0</v>
      </c>
      <c r="R11" s="329">
        <f>Q11/P11*100</f>
        <v>0</v>
      </c>
    </row>
    <row r="12" spans="1:18" ht="30" customHeight="1">
      <c r="A12" s="13">
        <v>7</v>
      </c>
      <c r="B12" s="291" t="s">
        <v>55</v>
      </c>
      <c r="C12" s="285">
        <v>6300</v>
      </c>
      <c r="D12" s="339">
        <v>1572</v>
      </c>
      <c r="E12" s="286">
        <f t="shared" si="0"/>
        <v>24.952380952380953</v>
      </c>
      <c r="F12" s="284">
        <v>0</v>
      </c>
      <c r="G12" s="265">
        <v>100</v>
      </c>
      <c r="H12" s="625">
        <v>11</v>
      </c>
      <c r="I12" s="286">
        <f t="shared" si="1"/>
        <v>11</v>
      </c>
      <c r="J12" s="265">
        <v>10</v>
      </c>
      <c r="K12" s="627">
        <v>2</v>
      </c>
      <c r="L12" s="286">
        <f>K12/J12*100</f>
        <v>20</v>
      </c>
      <c r="M12" s="265">
        <v>80</v>
      </c>
      <c r="N12" s="627">
        <v>6</v>
      </c>
      <c r="O12" s="288">
        <f t="shared" si="2"/>
        <v>7.5</v>
      </c>
      <c r="P12" s="290">
        <v>10</v>
      </c>
      <c r="Q12" s="703">
        <v>3</v>
      </c>
      <c r="R12" s="323">
        <f>Q12/P12*100</f>
        <v>30</v>
      </c>
    </row>
    <row r="13" spans="1:18" ht="30" customHeight="1">
      <c r="A13" s="1117" t="s">
        <v>13</v>
      </c>
      <c r="B13" s="1118"/>
      <c r="C13" s="264">
        <f>SUM(C6:C12)</f>
        <v>30000</v>
      </c>
      <c r="D13" s="322">
        <f ca="1">SUM(D6:D14)</f>
        <v>5587</v>
      </c>
      <c r="E13" s="278">
        <f t="shared" ca="1" si="0"/>
        <v>18.623333333333335</v>
      </c>
      <c r="F13" s="264">
        <f ca="1">SUM(F6:F14)</f>
        <v>0</v>
      </c>
      <c r="G13" s="264">
        <f ca="1">SUM(G6:G14)</f>
        <v>500</v>
      </c>
      <c r="H13" s="264">
        <f ca="1">SUM(H6:H14)</f>
        <v>27</v>
      </c>
      <c r="I13" s="280">
        <f t="shared" ca="1" si="1"/>
        <v>5.4</v>
      </c>
      <c r="J13" s="264">
        <f>SUM(J6:J12)</f>
        <v>50</v>
      </c>
      <c r="K13" s="628">
        <f ca="1">SUM(K6:K14)</f>
        <v>5</v>
      </c>
      <c r="L13" s="280">
        <f ca="1">K13/J13*100</f>
        <v>5.2631578947368416</v>
      </c>
      <c r="M13" s="264">
        <f>SUM(M6:M12)</f>
        <v>400</v>
      </c>
      <c r="N13" s="628">
        <f>SUM(N6:N12)</f>
        <v>20</v>
      </c>
      <c r="O13" s="280">
        <f t="shared" si="2"/>
        <v>5</v>
      </c>
      <c r="P13" s="264">
        <f>SUM(P6:P12)</f>
        <v>50</v>
      </c>
      <c r="Q13" s="628">
        <f>SUM(Q6:Q12)</f>
        <v>3</v>
      </c>
      <c r="R13" s="280">
        <f t="shared" si="3"/>
        <v>6</v>
      </c>
    </row>
    <row r="14" spans="1:18" ht="24" customHeight="1"/>
  </sheetData>
  <mergeCells count="10">
    <mergeCell ref="A13:B13"/>
    <mergeCell ref="A3:A5"/>
    <mergeCell ref="F3:F5"/>
    <mergeCell ref="J3:L4"/>
    <mergeCell ref="P3:R4"/>
    <mergeCell ref="A1:R1"/>
    <mergeCell ref="B3:B5"/>
    <mergeCell ref="C3:E4"/>
    <mergeCell ref="G3:I4"/>
    <mergeCell ref="M3:O4"/>
  </mergeCells>
  <phoneticPr fontId="14" type="noConversion"/>
  <pageMargins left="0" right="0" top="0.83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Q31"/>
  <sheetViews>
    <sheetView topLeftCell="E1" zoomScaleNormal="100" workbookViewId="0">
      <selection activeCell="AG4" sqref="AG4"/>
    </sheetView>
  </sheetViews>
  <sheetFormatPr defaultColWidth="9" defaultRowHeight="15"/>
  <cols>
    <col min="1" max="1" width="4.625" style="23" customWidth="1"/>
    <col min="2" max="2" width="21.75" style="23" customWidth="1"/>
    <col min="3" max="3" width="10.75" style="23" customWidth="1"/>
    <col min="4" max="4" width="12.75" style="23" customWidth="1"/>
    <col min="5" max="5" width="9.75" style="23" customWidth="1"/>
    <col min="6" max="6" width="11.25" style="23" customWidth="1"/>
    <col min="7" max="7" width="13.625" style="23" customWidth="1"/>
    <col min="8" max="8" width="10.25" style="23" customWidth="1"/>
    <col min="9" max="9" width="10.5" style="23" customWidth="1"/>
    <col min="10" max="10" width="13" style="23" customWidth="1"/>
    <col min="11" max="11" width="8.75" style="23" customWidth="1"/>
    <col min="12" max="12" width="9.5" style="23" hidden="1" customWidth="1"/>
    <col min="13" max="13" width="10.25" style="23" hidden="1" customWidth="1"/>
    <col min="14" max="14" width="7.75" style="23" hidden="1" customWidth="1"/>
    <col min="15" max="16" width="7.375" style="23" hidden="1" customWidth="1"/>
    <col min="17" max="17" width="8" style="23" hidden="1" customWidth="1"/>
    <col min="18" max="29" width="0" style="23" hidden="1" customWidth="1"/>
    <col min="30" max="16384" width="9" style="23"/>
  </cols>
  <sheetData>
    <row r="1" spans="1:17" ht="47.25" customHeight="1">
      <c r="A1" s="1472" t="s">
        <v>916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256"/>
      <c r="M1" s="256"/>
      <c r="N1" s="256"/>
      <c r="O1" s="256"/>
      <c r="P1" s="256"/>
      <c r="Q1" s="256"/>
    </row>
    <row r="2" spans="1:17" ht="24" customHeight="1"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901"/>
      <c r="M2" s="901"/>
      <c r="N2" s="901"/>
      <c r="O2" s="901"/>
      <c r="P2" s="901"/>
      <c r="Q2" s="901"/>
    </row>
    <row r="3" spans="1:17" ht="28.5" customHeight="1">
      <c r="A3" s="1565" t="s">
        <v>14</v>
      </c>
      <c r="B3" s="1150" t="s">
        <v>409</v>
      </c>
      <c r="C3" s="1569" t="s">
        <v>292</v>
      </c>
      <c r="D3" s="1570"/>
      <c r="E3" s="1570"/>
      <c r="F3" s="1570"/>
      <c r="G3" s="1570"/>
      <c r="H3" s="1570"/>
      <c r="I3" s="1570"/>
      <c r="J3" s="1570"/>
      <c r="K3" s="1571"/>
    </row>
    <row r="4" spans="1:17" ht="25.5" customHeight="1">
      <c r="A4" s="1565"/>
      <c r="B4" s="1150"/>
      <c r="C4" s="1572" t="s">
        <v>293</v>
      </c>
      <c r="D4" s="1572"/>
      <c r="E4" s="1573"/>
      <c r="F4" s="1574" t="s">
        <v>931</v>
      </c>
      <c r="G4" s="1572"/>
      <c r="H4" s="1573"/>
      <c r="I4" s="1574" t="s">
        <v>441</v>
      </c>
      <c r="J4" s="1572"/>
      <c r="K4" s="1573"/>
    </row>
    <row r="5" spans="1:17" ht="13.5" customHeight="1">
      <c r="A5" s="1565"/>
      <c r="B5" s="1150"/>
      <c r="C5" s="1575"/>
      <c r="D5" s="1575"/>
      <c r="E5" s="1576"/>
      <c r="F5" s="1577"/>
      <c r="G5" s="1575"/>
      <c r="H5" s="1576"/>
      <c r="I5" s="1577"/>
      <c r="J5" s="1575"/>
      <c r="K5" s="1576"/>
    </row>
    <row r="6" spans="1:17" ht="40.5" customHeight="1">
      <c r="A6" s="1565"/>
      <c r="B6" s="1150"/>
      <c r="C6" s="909" t="s">
        <v>869</v>
      </c>
      <c r="D6" s="909" t="s">
        <v>901</v>
      </c>
      <c r="E6" s="909" t="s">
        <v>0</v>
      </c>
      <c r="F6" s="909" t="str">
        <f>C6</f>
        <v>KH 2022</v>
      </c>
      <c r="G6" s="909" t="str">
        <f>D6</f>
        <v>TH
9 tháng</v>
      </c>
      <c r="H6" s="909" t="s">
        <v>0</v>
      </c>
      <c r="I6" s="909" t="str">
        <f>C6</f>
        <v>KH 2022</v>
      </c>
      <c r="J6" s="909" t="str">
        <f>D6</f>
        <v>TH
9 tháng</v>
      </c>
      <c r="K6" s="909" t="s">
        <v>0</v>
      </c>
    </row>
    <row r="7" spans="1:17" ht="31.5" customHeight="1">
      <c r="A7" s="219">
        <v>1</v>
      </c>
      <c r="B7" s="1578" t="s">
        <v>103</v>
      </c>
      <c r="C7" s="1579">
        <f>F7+I7</f>
        <v>341</v>
      </c>
      <c r="D7" s="1579">
        <f>G7+J7</f>
        <v>340</v>
      </c>
      <c r="E7" s="1580">
        <f t="shared" ref="E7:E14" si="0">D7/C7*100</f>
        <v>99.706744868035187</v>
      </c>
      <c r="F7" s="1581">
        <v>177</v>
      </c>
      <c r="G7" s="1581">
        <v>178</v>
      </c>
      <c r="H7" s="1580">
        <f t="shared" ref="H7:H14" si="1">G7/F7*100</f>
        <v>100.56497175141243</v>
      </c>
      <c r="I7" s="1581">
        <v>164</v>
      </c>
      <c r="J7" s="1581">
        <v>162</v>
      </c>
      <c r="K7" s="1580">
        <f t="shared" ref="K7:K12" si="2">J7/I7*100</f>
        <v>98.780487804878049</v>
      </c>
    </row>
    <row r="8" spans="1:17" ht="31.5" customHeight="1">
      <c r="A8" s="296">
        <v>2</v>
      </c>
      <c r="B8" s="1578" t="s">
        <v>156</v>
      </c>
      <c r="C8" s="1582">
        <f>F8+I8</f>
        <v>630</v>
      </c>
      <c r="D8" s="1582">
        <f t="shared" ref="D8:D12" si="3">G8+J8</f>
        <v>633</v>
      </c>
      <c r="E8" s="1583">
        <f t="shared" si="0"/>
        <v>100.47619047619048</v>
      </c>
      <c r="F8" s="1584">
        <v>303</v>
      </c>
      <c r="G8" s="1584">
        <v>302</v>
      </c>
      <c r="H8" s="1583">
        <f t="shared" si="1"/>
        <v>99.669966996699671</v>
      </c>
      <c r="I8" s="1584">
        <v>327</v>
      </c>
      <c r="J8" s="1584">
        <v>331</v>
      </c>
      <c r="K8" s="1583">
        <f t="shared" si="2"/>
        <v>101.22324159021407</v>
      </c>
    </row>
    <row r="9" spans="1:17" ht="31.5" customHeight="1">
      <c r="A9" s="296">
        <v>3</v>
      </c>
      <c r="B9" s="1578" t="s">
        <v>55</v>
      </c>
      <c r="C9" s="1582">
        <f t="shared" ref="C9:C13" si="4">F9+I9</f>
        <v>812</v>
      </c>
      <c r="D9" s="1582">
        <f t="shared" si="3"/>
        <v>815</v>
      </c>
      <c r="E9" s="1583">
        <f t="shared" si="0"/>
        <v>100.36945812807883</v>
      </c>
      <c r="F9" s="1584">
        <v>371</v>
      </c>
      <c r="G9" s="1584">
        <v>379</v>
      </c>
      <c r="H9" s="1583">
        <f t="shared" si="1"/>
        <v>102.15633423180593</v>
      </c>
      <c r="I9" s="1584">
        <v>441</v>
      </c>
      <c r="J9" s="1584">
        <v>436</v>
      </c>
      <c r="K9" s="1583">
        <f t="shared" si="2"/>
        <v>98.86621315192744</v>
      </c>
    </row>
    <row r="10" spans="1:17" ht="31.5" customHeight="1">
      <c r="A10" s="296">
        <v>4</v>
      </c>
      <c r="B10" s="1578" t="s">
        <v>289</v>
      </c>
      <c r="C10" s="1582">
        <f t="shared" si="4"/>
        <v>487</v>
      </c>
      <c r="D10" s="1582">
        <f t="shared" si="3"/>
        <v>492</v>
      </c>
      <c r="E10" s="1583">
        <f t="shared" si="0"/>
        <v>101.02669404517455</v>
      </c>
      <c r="F10" s="1584">
        <v>220</v>
      </c>
      <c r="G10" s="1584">
        <v>225</v>
      </c>
      <c r="H10" s="1583">
        <f t="shared" si="1"/>
        <v>102.27272727272727</v>
      </c>
      <c r="I10" s="1584">
        <v>267</v>
      </c>
      <c r="J10" s="1584">
        <v>267</v>
      </c>
      <c r="K10" s="1583">
        <f t="shared" si="2"/>
        <v>100</v>
      </c>
    </row>
    <row r="11" spans="1:17" ht="31.5" customHeight="1">
      <c r="A11" s="296">
        <v>5</v>
      </c>
      <c r="B11" s="1578" t="s">
        <v>157</v>
      </c>
      <c r="C11" s="1582">
        <f t="shared" si="4"/>
        <v>559</v>
      </c>
      <c r="D11" s="1582">
        <f t="shared" si="3"/>
        <v>562</v>
      </c>
      <c r="E11" s="1583">
        <f t="shared" si="0"/>
        <v>100.53667262969587</v>
      </c>
      <c r="F11" s="1584">
        <v>295</v>
      </c>
      <c r="G11" s="1584">
        <v>299</v>
      </c>
      <c r="H11" s="1583">
        <f t="shared" si="1"/>
        <v>101.35593220338983</v>
      </c>
      <c r="I11" s="1584">
        <v>264</v>
      </c>
      <c r="J11" s="1584">
        <v>263</v>
      </c>
      <c r="K11" s="1583">
        <f t="shared" si="2"/>
        <v>99.621212121212125</v>
      </c>
    </row>
    <row r="12" spans="1:17" ht="31.5" customHeight="1">
      <c r="A12" s="296">
        <v>6</v>
      </c>
      <c r="B12" s="1578" t="s">
        <v>28</v>
      </c>
      <c r="C12" s="1582">
        <f t="shared" si="4"/>
        <v>185</v>
      </c>
      <c r="D12" s="1582">
        <f t="shared" si="3"/>
        <v>186</v>
      </c>
      <c r="E12" s="1583">
        <f t="shared" si="0"/>
        <v>100.54054054054053</v>
      </c>
      <c r="F12" s="1584">
        <v>91</v>
      </c>
      <c r="G12" s="1584">
        <v>93</v>
      </c>
      <c r="H12" s="1583">
        <f t="shared" si="1"/>
        <v>102.19780219780219</v>
      </c>
      <c r="I12" s="1584">
        <v>94</v>
      </c>
      <c r="J12" s="1584">
        <v>93</v>
      </c>
      <c r="K12" s="1583">
        <f t="shared" si="2"/>
        <v>98.936170212765958</v>
      </c>
    </row>
    <row r="13" spans="1:17" ht="31.5" customHeight="1">
      <c r="A13" s="296">
        <v>7</v>
      </c>
      <c r="B13" s="1578" t="s">
        <v>107</v>
      </c>
      <c r="C13" s="1582">
        <f t="shared" si="4"/>
        <v>193</v>
      </c>
      <c r="D13" s="1582">
        <f>G13+J13</f>
        <v>190</v>
      </c>
      <c r="E13" s="1583">
        <f>D13/C13*100</f>
        <v>98.445595854922274</v>
      </c>
      <c r="F13" s="1584">
        <v>95</v>
      </c>
      <c r="G13" s="1584">
        <v>95</v>
      </c>
      <c r="H13" s="1583">
        <f>G13/F13*100</f>
        <v>100</v>
      </c>
      <c r="I13" s="1584">
        <v>98</v>
      </c>
      <c r="J13" s="1584">
        <v>95</v>
      </c>
      <c r="K13" s="1583">
        <f>J13/I13*100</f>
        <v>96.938775510204081</v>
      </c>
    </row>
    <row r="14" spans="1:17" ht="31.5" customHeight="1">
      <c r="A14" s="1585" t="s">
        <v>294</v>
      </c>
      <c r="B14" s="1586"/>
      <c r="C14" s="1587">
        <f>SUM(C7:C13)</f>
        <v>3207</v>
      </c>
      <c r="D14" s="1588">
        <f>SUM(D7:D13)</f>
        <v>3218</v>
      </c>
      <c r="E14" s="1589">
        <f t="shared" si="0"/>
        <v>100.3429996881821</v>
      </c>
      <c r="F14" s="1587">
        <f>SUM(F7:F13)</f>
        <v>1552</v>
      </c>
      <c r="G14" s="1587">
        <f>SUM(G7:G13)</f>
        <v>1571</v>
      </c>
      <c r="H14" s="1589">
        <f t="shared" si="1"/>
        <v>101.2242268041237</v>
      </c>
      <c r="I14" s="1587">
        <f>SUM(I7:I13)</f>
        <v>1655</v>
      </c>
      <c r="J14" s="1587">
        <f>SUM(J7:J13)</f>
        <v>1647</v>
      </c>
      <c r="K14" s="1590">
        <f>J14/I14*100</f>
        <v>99.516616314199396</v>
      </c>
      <c r="M14" s="910"/>
      <c r="N14" s="686"/>
    </row>
    <row r="15" spans="1:17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7" ht="72.75" customHeight="1">
      <c r="A16" s="1575" t="s">
        <v>932</v>
      </c>
      <c r="B16" s="1575"/>
      <c r="C16" s="1575"/>
      <c r="D16" s="1575"/>
      <c r="E16" s="1575"/>
      <c r="F16" s="1575"/>
      <c r="G16" s="1575"/>
      <c r="H16" s="1575"/>
      <c r="I16" s="1575"/>
      <c r="J16" s="1575"/>
      <c r="K16" s="1575"/>
      <c r="L16" s="292"/>
      <c r="M16" s="292"/>
      <c r="N16" s="292"/>
      <c r="O16" s="256"/>
      <c r="P16" s="256"/>
      <c r="Q16" s="256"/>
    </row>
    <row r="17" spans="1:17" ht="48.75" customHeight="1">
      <c r="A17" s="1566" t="s">
        <v>14</v>
      </c>
      <c r="B17" s="1591" t="s">
        <v>221</v>
      </c>
      <c r="C17" s="1574" t="s">
        <v>418</v>
      </c>
      <c r="D17" s="1572"/>
      <c r="E17" s="1573"/>
      <c r="F17" s="1574" t="s">
        <v>465</v>
      </c>
      <c r="G17" s="1572"/>
      <c r="H17" s="1573"/>
      <c r="I17" s="1150" t="s">
        <v>419</v>
      </c>
      <c r="J17" s="1150"/>
      <c r="K17" s="1150"/>
      <c r="L17" s="911"/>
      <c r="M17" s="37"/>
      <c r="N17" s="37"/>
    </row>
    <row r="18" spans="1:17" ht="39.75" customHeight="1">
      <c r="A18" s="1567"/>
      <c r="B18" s="1131"/>
      <c r="C18" s="909" t="str">
        <f>C6</f>
        <v>KH 2022</v>
      </c>
      <c r="D18" s="909" t="str">
        <f>D6</f>
        <v>TH
9 tháng</v>
      </c>
      <c r="E18" s="909" t="s">
        <v>0</v>
      </c>
      <c r="F18" s="909" t="str">
        <f>C6</f>
        <v>KH 2022</v>
      </c>
      <c r="G18" s="909" t="str">
        <f>D6</f>
        <v>TH
9 tháng</v>
      </c>
      <c r="H18" s="909" t="s">
        <v>0</v>
      </c>
      <c r="I18" s="909" t="str">
        <f>C6</f>
        <v>KH 2022</v>
      </c>
      <c r="J18" s="909" t="str">
        <f>D6</f>
        <v>TH
9 tháng</v>
      </c>
      <c r="K18" s="909" t="s">
        <v>0</v>
      </c>
    </row>
    <row r="19" spans="1:17" ht="32.25" customHeight="1">
      <c r="A19" s="296">
        <v>1</v>
      </c>
      <c r="B19" s="1578" t="s">
        <v>103</v>
      </c>
      <c r="C19" s="1584">
        <v>10</v>
      </c>
      <c r="D19" s="1584">
        <v>9</v>
      </c>
      <c r="E19" s="1583">
        <f t="shared" ref="E19:E25" si="5">D19/C19*100</f>
        <v>90</v>
      </c>
      <c r="F19" s="1584">
        <v>16</v>
      </c>
      <c r="G19" s="1584">
        <f t="shared" ref="G19:G23" si="6">F19</f>
        <v>16</v>
      </c>
      <c r="H19" s="1583">
        <v>100</v>
      </c>
      <c r="I19" s="1584">
        <v>235</v>
      </c>
      <c r="J19" s="1584">
        <v>253</v>
      </c>
      <c r="K19" s="1583">
        <f t="shared" ref="K19:K25" si="7">J19/I19*100</f>
        <v>107.65957446808511</v>
      </c>
    </row>
    <row r="20" spans="1:17" ht="32.25" customHeight="1">
      <c r="A20" s="296">
        <v>2</v>
      </c>
      <c r="B20" s="1578" t="s">
        <v>156</v>
      </c>
      <c r="C20" s="1584">
        <v>11</v>
      </c>
      <c r="D20" s="1584">
        <v>7</v>
      </c>
      <c r="E20" s="1583">
        <f t="shared" si="5"/>
        <v>63.636363636363633</v>
      </c>
      <c r="F20" s="1584">
        <v>29</v>
      </c>
      <c r="G20" s="1584">
        <f t="shared" si="6"/>
        <v>29</v>
      </c>
      <c r="H20" s="1583">
        <v>100</v>
      </c>
      <c r="I20" s="1584">
        <v>448</v>
      </c>
      <c r="J20" s="1584">
        <v>454</v>
      </c>
      <c r="K20" s="1583">
        <f t="shared" si="7"/>
        <v>101.33928571428572</v>
      </c>
    </row>
    <row r="21" spans="1:17" ht="32.25" customHeight="1">
      <c r="A21" s="296">
        <v>3</v>
      </c>
      <c r="B21" s="1578" t="s">
        <v>55</v>
      </c>
      <c r="C21" s="1584">
        <v>26</v>
      </c>
      <c r="D21" s="1584">
        <v>29</v>
      </c>
      <c r="E21" s="1583">
        <f t="shared" si="5"/>
        <v>111.53846153846155</v>
      </c>
      <c r="F21" s="1584">
        <v>32</v>
      </c>
      <c r="G21" s="1584">
        <f t="shared" si="6"/>
        <v>32</v>
      </c>
      <c r="H21" s="1583">
        <v>100</v>
      </c>
      <c r="I21" s="1584">
        <v>558</v>
      </c>
      <c r="J21" s="1584">
        <v>588</v>
      </c>
      <c r="K21" s="1583">
        <f t="shared" si="7"/>
        <v>105.3763440860215</v>
      </c>
    </row>
    <row r="22" spans="1:17" ht="32.25" customHeight="1">
      <c r="A22" s="296">
        <v>4</v>
      </c>
      <c r="B22" s="1578" t="s">
        <v>289</v>
      </c>
      <c r="C22" s="1584">
        <v>10</v>
      </c>
      <c r="D22" s="1584">
        <v>12</v>
      </c>
      <c r="E22" s="1583">
        <f t="shared" si="5"/>
        <v>120</v>
      </c>
      <c r="F22" s="1584">
        <v>19</v>
      </c>
      <c r="G22" s="1584">
        <f t="shared" si="6"/>
        <v>19</v>
      </c>
      <c r="H22" s="1583">
        <v>100</v>
      </c>
      <c r="I22" s="1584">
        <v>342</v>
      </c>
      <c r="J22" s="1584">
        <v>370</v>
      </c>
      <c r="K22" s="1583">
        <f t="shared" si="7"/>
        <v>108.18713450292398</v>
      </c>
    </row>
    <row r="23" spans="1:17" ht="32.25" customHeight="1">
      <c r="A23" s="296">
        <v>5</v>
      </c>
      <c r="B23" s="1578" t="s">
        <v>157</v>
      </c>
      <c r="C23" s="1584">
        <v>7</v>
      </c>
      <c r="D23" s="1584">
        <v>10</v>
      </c>
      <c r="E23" s="1583">
        <f t="shared" si="5"/>
        <v>142.85714285714286</v>
      </c>
      <c r="F23" s="1584">
        <v>25</v>
      </c>
      <c r="G23" s="1584">
        <f t="shared" si="6"/>
        <v>25</v>
      </c>
      <c r="H23" s="1583">
        <v>100</v>
      </c>
      <c r="I23" s="1584">
        <v>400</v>
      </c>
      <c r="J23" s="1584">
        <v>402</v>
      </c>
      <c r="K23" s="1583">
        <f t="shared" si="7"/>
        <v>100.49999999999999</v>
      </c>
    </row>
    <row r="24" spans="1:17" ht="32.25" customHeight="1">
      <c r="A24" s="296">
        <v>6</v>
      </c>
      <c r="B24" s="1578" t="s">
        <v>28</v>
      </c>
      <c r="C24" s="1584">
        <v>4</v>
      </c>
      <c r="D24" s="1584">
        <v>5</v>
      </c>
      <c r="E24" s="1583">
        <f t="shared" si="5"/>
        <v>125</v>
      </c>
      <c r="F24" s="1584">
        <v>13</v>
      </c>
      <c r="G24" s="1584">
        <f>F24</f>
        <v>13</v>
      </c>
      <c r="H24" s="1583">
        <v>100</v>
      </c>
      <c r="I24" s="1584">
        <v>138</v>
      </c>
      <c r="J24" s="1584">
        <v>133</v>
      </c>
      <c r="K24" s="1583">
        <f t="shared" si="7"/>
        <v>96.376811594202891</v>
      </c>
    </row>
    <row r="25" spans="1:17" ht="32.25" customHeight="1">
      <c r="A25" s="296">
        <v>7</v>
      </c>
      <c r="B25" s="1578" t="s">
        <v>107</v>
      </c>
      <c r="C25" s="1584">
        <v>7</v>
      </c>
      <c r="D25" s="1584">
        <v>4</v>
      </c>
      <c r="E25" s="1583">
        <f t="shared" si="5"/>
        <v>57.142857142857139</v>
      </c>
      <c r="F25" s="1584">
        <v>11</v>
      </c>
      <c r="G25" s="1584">
        <f t="shared" ref="G25:G26" si="8">F25</f>
        <v>11</v>
      </c>
      <c r="H25" s="1583">
        <v>100</v>
      </c>
      <c r="I25" s="1584">
        <v>116</v>
      </c>
      <c r="J25" s="1584">
        <v>113</v>
      </c>
      <c r="K25" s="1583">
        <f t="shared" si="7"/>
        <v>97.41379310344827</v>
      </c>
    </row>
    <row r="26" spans="1:17" ht="32.25" customHeight="1">
      <c r="A26" s="296">
        <v>8</v>
      </c>
      <c r="B26" s="1592" t="s">
        <v>788</v>
      </c>
      <c r="C26" s="1584"/>
      <c r="D26" s="1584"/>
      <c r="E26" s="1583"/>
      <c r="F26" s="1593">
        <v>1</v>
      </c>
      <c r="G26" s="1584">
        <f t="shared" si="8"/>
        <v>1</v>
      </c>
      <c r="H26" s="1594"/>
      <c r="I26" s="1584"/>
      <c r="J26" s="1593"/>
      <c r="K26" s="1583"/>
    </row>
    <row r="27" spans="1:17" ht="32.25" customHeight="1">
      <c r="A27" s="1585" t="s">
        <v>294</v>
      </c>
      <c r="B27" s="1586"/>
      <c r="C27" s="1595">
        <f>SUM(C19:C26)</f>
        <v>75</v>
      </c>
      <c r="D27" s="1595">
        <f>SUM(D19:D26)</f>
        <v>76</v>
      </c>
      <c r="E27" s="1589">
        <f>D27/C27*100</f>
        <v>101.33333333333334</v>
      </c>
      <c r="F27" s="1595">
        <f>SUM(F19:F26)</f>
        <v>146</v>
      </c>
      <c r="G27" s="1595">
        <f>SUM(G19:G26)</f>
        <v>146</v>
      </c>
      <c r="H27" s="1589">
        <f>G27/F27*100</f>
        <v>100</v>
      </c>
      <c r="I27" s="1587">
        <f>SUM(I19:I26)</f>
        <v>2237</v>
      </c>
      <c r="J27" s="1587">
        <f>SUM(J19:J26)</f>
        <v>2313</v>
      </c>
      <c r="K27" s="1590">
        <f>J27/I27*100</f>
        <v>103.39740724184175</v>
      </c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7" ht="20.100000000000001" customHeight="1">
      <c r="A29" s="263"/>
      <c r="B29" s="1568"/>
      <c r="C29" s="263"/>
      <c r="D29" s="263"/>
      <c r="E29" s="263"/>
      <c r="F29" s="263"/>
      <c r="G29" s="263"/>
      <c r="H29" s="263"/>
      <c r="I29" s="526"/>
      <c r="J29" s="526"/>
      <c r="K29" s="526"/>
      <c r="L29" s="691"/>
      <c r="M29" s="691"/>
      <c r="N29" s="691"/>
      <c r="O29" s="691"/>
      <c r="P29" s="691"/>
      <c r="Q29" s="684"/>
    </row>
    <row r="30" spans="1:17" ht="15.75">
      <c r="A30" s="263"/>
      <c r="B30" s="263"/>
      <c r="C30" s="263"/>
      <c r="D30" s="263"/>
      <c r="E30" s="263"/>
      <c r="F30" s="263"/>
      <c r="G30" s="263"/>
      <c r="H30" s="263"/>
      <c r="I30" s="526"/>
      <c r="J30" s="526"/>
      <c r="K30" s="526"/>
      <c r="L30" s="691"/>
      <c r="M30" s="691"/>
      <c r="N30" s="691"/>
      <c r="O30" s="691"/>
      <c r="P30" s="691"/>
      <c r="Q30" s="684"/>
    </row>
    <row r="31" spans="1:17" ht="15.75">
      <c r="A31" s="9"/>
      <c r="B31" s="9"/>
      <c r="C31" s="9"/>
      <c r="D31" s="9"/>
      <c r="E31" s="9"/>
      <c r="F31" s="9"/>
      <c r="G31" s="9"/>
      <c r="H31" s="9"/>
      <c r="I31" s="195"/>
      <c r="J31" s="195"/>
      <c r="K31" s="195"/>
      <c r="L31" s="687"/>
      <c r="M31" s="687"/>
      <c r="N31" s="687"/>
      <c r="O31" s="687"/>
      <c r="P31" s="687"/>
    </row>
  </sheetData>
  <mergeCells count="15">
    <mergeCell ref="A16:K16"/>
    <mergeCell ref="C4:E5"/>
    <mergeCell ref="F4:H5"/>
    <mergeCell ref="A27:B27"/>
    <mergeCell ref="B17:B18"/>
    <mergeCell ref="I17:K17"/>
    <mergeCell ref="F17:H17"/>
    <mergeCell ref="C17:E17"/>
    <mergeCell ref="A17:A18"/>
    <mergeCell ref="A1:K1"/>
    <mergeCell ref="I4:K5"/>
    <mergeCell ref="A14:B14"/>
    <mergeCell ref="A3:A6"/>
    <mergeCell ref="B3:B6"/>
    <mergeCell ref="C3:K3"/>
  </mergeCells>
  <phoneticPr fontId="14" type="noConversion"/>
  <pageMargins left="0.83" right="0.2" top="0.72" bottom="0.84" header="0.5" footer="0.5"/>
  <pageSetup paperSize="9" orientation="landscape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5</vt:i4>
      </vt:variant>
    </vt:vector>
  </HeadingPairs>
  <TitlesOfParts>
    <vt:vector size="38" baseType="lpstr">
      <vt:lpstr>PL1 BC ĐH ĐẢNG BỘ</vt:lpstr>
      <vt:lpstr>PL 1</vt:lpstr>
      <vt:lpstr>PL 1 9T</vt:lpstr>
      <vt:lpstr>Điều trị 6T</vt:lpstr>
      <vt:lpstr>BC TH 9T (PL2)</vt:lpstr>
      <vt:lpstr>Dieu tri </vt:lpstr>
      <vt:lpstr>KCB BHYT </vt:lpstr>
      <vt:lpstr>sotret</vt:lpstr>
      <vt:lpstr>tamthan</vt:lpstr>
      <vt:lpstr>phong</vt:lpstr>
      <vt:lpstr>mat</vt:lpstr>
      <vt:lpstr>lao</vt:lpstr>
      <vt:lpstr>ARI</vt:lpstr>
      <vt:lpstr>VSATTP</vt:lpstr>
      <vt:lpstr>PC HIV</vt:lpstr>
      <vt:lpstr>PHCN</vt:lpstr>
      <vt:lpstr>TCMR</vt:lpstr>
      <vt:lpstr>VS moi truong </vt:lpstr>
      <vt:lpstr>y hoc lao dong </vt:lpstr>
      <vt:lpstr>nha hoc duong </vt:lpstr>
      <vt:lpstr>bỏ pc buou co</vt:lpstr>
      <vt:lpstr>BT.nhiem </vt:lpstr>
      <vt:lpstr>bo matuy</vt:lpstr>
      <vt:lpstr>BTN</vt:lpstr>
      <vt:lpstr>BVSK ba me </vt:lpstr>
      <vt:lpstr>BVSK tre em </vt:lpstr>
      <vt:lpstr>KQ KHHGĐ</vt:lpstr>
      <vt:lpstr>mac chet tai bien sk </vt:lpstr>
      <vt:lpstr>chong suy DD</vt:lpstr>
      <vt:lpstr>TV me</vt:lpstr>
      <vt:lpstr>TV me </vt:lpstr>
      <vt:lpstr>Sheet1</vt:lpstr>
      <vt:lpstr>Thoi gian BC cac DV</vt:lpstr>
      <vt:lpstr>'BC TH 9T (PL2)'!Print_Titles</vt:lpstr>
      <vt:lpstr>'Dieu tri '!Print_Titles</vt:lpstr>
      <vt:lpstr>'Điều trị 6T'!Print_Titles</vt:lpstr>
      <vt:lpstr>'PL 1'!Print_Titles</vt:lpstr>
      <vt:lpstr>'PL 1 9T'!Print_Titles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Duong</cp:lastModifiedBy>
  <cp:lastPrinted>2022-10-18T04:00:56Z</cp:lastPrinted>
  <dcterms:created xsi:type="dcterms:W3CDTF">2010-05-14T09:09:25Z</dcterms:created>
  <dcterms:modified xsi:type="dcterms:W3CDTF">2022-10-18T04:01:56Z</dcterms:modified>
</cp:coreProperties>
</file>